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MontlhyTradeReport\2022\07_July\"/>
    </mc:Choice>
  </mc:AlternateContent>
  <xr:revisionPtr revIDLastSave="0" documentId="13_ncr:1_{B4A7983B-E4D8-4539-9AD8-E86CD5477C40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Jul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5" i="1" l="1"/>
  <c r="K114" i="1"/>
  <c r="J114" i="1"/>
  <c r="H114" i="1"/>
  <c r="G114" i="1"/>
  <c r="K106" i="1"/>
  <c r="K105" i="1"/>
  <c r="K104" i="1"/>
  <c r="K103" i="1"/>
  <c r="K102" i="1"/>
  <c r="K101" i="1"/>
  <c r="K100" i="1"/>
  <c r="K99" i="1"/>
  <c r="K98" i="1"/>
  <c r="K97" i="1"/>
  <c r="K96" i="1"/>
  <c r="K95" i="1"/>
  <c r="J106" i="1"/>
  <c r="J105" i="1"/>
  <c r="J104" i="1"/>
  <c r="J103" i="1"/>
  <c r="J102" i="1"/>
  <c r="J101" i="1"/>
  <c r="J100" i="1"/>
  <c r="J99" i="1"/>
  <c r="J98" i="1"/>
  <c r="J97" i="1"/>
  <c r="J96" i="1"/>
  <c r="J95" i="1"/>
  <c r="E105" i="1"/>
  <c r="F105" i="1"/>
  <c r="D105" i="1"/>
  <c r="E106" i="1"/>
  <c r="F106" i="1"/>
  <c r="D86" i="1"/>
  <c r="D87" i="1"/>
  <c r="E125" i="1"/>
  <c r="F125" i="1"/>
  <c r="K66" i="1"/>
  <c r="K64" i="1"/>
  <c r="K63" i="1"/>
  <c r="K62" i="1"/>
  <c r="K61" i="1"/>
  <c r="K60" i="1"/>
  <c r="K59" i="1"/>
  <c r="K57" i="1"/>
  <c r="K56" i="1"/>
  <c r="J66" i="1"/>
  <c r="J64" i="1"/>
  <c r="J62" i="1"/>
  <c r="J61" i="1"/>
  <c r="J60" i="1"/>
  <c r="J59" i="1"/>
  <c r="J58" i="1"/>
  <c r="J57" i="1"/>
  <c r="J56" i="1"/>
  <c r="E66" i="1"/>
  <c r="F66" i="1"/>
  <c r="K39" i="1"/>
  <c r="K40" i="1"/>
  <c r="K41" i="1"/>
  <c r="K42" i="1"/>
  <c r="K43" i="1"/>
  <c r="K44" i="1"/>
  <c r="K45" i="1"/>
  <c r="K46" i="1"/>
  <c r="K47" i="1"/>
  <c r="K48" i="1"/>
  <c r="K38" i="1"/>
  <c r="I38" i="1"/>
  <c r="G38" i="1"/>
  <c r="J39" i="1"/>
  <c r="J40" i="1"/>
  <c r="J41" i="1"/>
  <c r="J42" i="1"/>
  <c r="J43" i="1"/>
  <c r="J44" i="1"/>
  <c r="J45" i="1"/>
  <c r="J46" i="1"/>
  <c r="J47" i="1"/>
  <c r="J48" i="1"/>
  <c r="J38" i="1"/>
  <c r="J20" i="1"/>
  <c r="I39" i="1"/>
  <c r="I40" i="1"/>
  <c r="I41" i="1"/>
  <c r="I42" i="1"/>
  <c r="I43" i="1"/>
  <c r="I44" i="1"/>
  <c r="I45" i="1"/>
  <c r="I46" i="1"/>
  <c r="I47" i="1"/>
  <c r="I48" i="1"/>
  <c r="H39" i="1"/>
  <c r="H40" i="1"/>
  <c r="H41" i="1"/>
  <c r="H42" i="1"/>
  <c r="H43" i="1"/>
  <c r="H44" i="1"/>
  <c r="H45" i="1"/>
  <c r="H46" i="1"/>
  <c r="H47" i="1"/>
  <c r="H48" i="1"/>
  <c r="H38" i="1"/>
  <c r="E48" i="1"/>
  <c r="F48" i="1"/>
  <c r="J21" i="1"/>
  <c r="I20" i="1"/>
  <c r="H20" i="1"/>
  <c r="G29" i="1"/>
  <c r="G28" i="1"/>
  <c r="G27" i="1"/>
  <c r="G26" i="1"/>
  <c r="G25" i="1"/>
  <c r="G24" i="1"/>
  <c r="G23" i="1"/>
  <c r="G22" i="1"/>
  <c r="G21" i="1"/>
  <c r="G20" i="1"/>
  <c r="K20" i="1"/>
  <c r="I10" i="1"/>
  <c r="I9" i="1"/>
  <c r="I8" i="1"/>
  <c r="I7" i="1"/>
  <c r="H10" i="1"/>
  <c r="H9" i="1"/>
  <c r="H8" i="1"/>
  <c r="H7" i="1"/>
  <c r="G10" i="1"/>
  <c r="G9" i="1"/>
  <c r="G8" i="1"/>
  <c r="G7" i="1"/>
  <c r="K12" i="1"/>
  <c r="K11" i="1"/>
  <c r="K10" i="1"/>
  <c r="K9" i="1"/>
  <c r="K8" i="1"/>
  <c r="K7" i="1"/>
  <c r="J10" i="1"/>
  <c r="J9" i="1"/>
  <c r="J8" i="1"/>
  <c r="J7" i="1"/>
  <c r="J12" i="1"/>
  <c r="E12" i="1"/>
  <c r="F12" i="1"/>
  <c r="D12" i="1"/>
  <c r="E11" i="1"/>
  <c r="F11" i="1"/>
  <c r="E7" i="1"/>
  <c r="F7" i="1"/>
  <c r="K76" i="1"/>
  <c r="J22" i="1"/>
  <c r="K120" i="1"/>
  <c r="K85" i="1" l="1"/>
  <c r="K21" i="1" l="1"/>
  <c r="K22" i="1"/>
  <c r="K23" i="1"/>
  <c r="K24" i="1"/>
  <c r="K25" i="1"/>
  <c r="K26" i="1"/>
  <c r="K27" i="1"/>
  <c r="K28" i="1"/>
  <c r="K29" i="1"/>
  <c r="J29" i="1"/>
  <c r="J28" i="1"/>
  <c r="J27" i="1"/>
  <c r="J26" i="1"/>
  <c r="J25" i="1"/>
  <c r="J24" i="1"/>
  <c r="J23" i="1"/>
  <c r="I117" i="1" l="1"/>
  <c r="H115" i="1"/>
  <c r="D125" i="1"/>
  <c r="G125" i="1" s="1"/>
  <c r="K123" i="1"/>
  <c r="J123" i="1"/>
  <c r="K122" i="1"/>
  <c r="J122" i="1"/>
  <c r="K121" i="1"/>
  <c r="J121" i="1"/>
  <c r="H121" i="1"/>
  <c r="J120" i="1"/>
  <c r="K119" i="1"/>
  <c r="J119" i="1"/>
  <c r="K118" i="1"/>
  <c r="J118" i="1"/>
  <c r="K117" i="1"/>
  <c r="J117" i="1"/>
  <c r="K116" i="1"/>
  <c r="J116" i="1"/>
  <c r="J115" i="1"/>
  <c r="H101" i="1"/>
  <c r="D106" i="1"/>
  <c r="F87" i="1"/>
  <c r="E87" i="1"/>
  <c r="H87" i="1" s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J76" i="1"/>
  <c r="I57" i="1"/>
  <c r="H60" i="1"/>
  <c r="D66" i="1"/>
  <c r="G66" i="1" s="1"/>
  <c r="J63" i="1"/>
  <c r="K58" i="1"/>
  <c r="H58" i="1"/>
  <c r="D48" i="1"/>
  <c r="F30" i="1"/>
  <c r="E30" i="1"/>
  <c r="D30" i="1"/>
  <c r="D7" i="1"/>
  <c r="G103" i="1" l="1"/>
  <c r="G117" i="1"/>
  <c r="G116" i="1"/>
  <c r="D124" i="1"/>
  <c r="G124" i="1" s="1"/>
  <c r="G122" i="1"/>
  <c r="E124" i="1"/>
  <c r="H124" i="1" s="1"/>
  <c r="H119" i="1"/>
  <c r="H120" i="1"/>
  <c r="H117" i="1"/>
  <c r="H123" i="1"/>
  <c r="H125" i="1"/>
  <c r="I118" i="1"/>
  <c r="I99" i="1"/>
  <c r="H63" i="1"/>
  <c r="H104" i="1"/>
  <c r="H99" i="1"/>
  <c r="G56" i="1"/>
  <c r="I60" i="1"/>
  <c r="I84" i="1"/>
  <c r="I76" i="1"/>
  <c r="I28" i="1"/>
  <c r="I21" i="1"/>
  <c r="I29" i="1"/>
  <c r="I22" i="1"/>
  <c r="I30" i="1"/>
  <c r="I24" i="1"/>
  <c r="I23" i="1"/>
  <c r="I25" i="1"/>
  <c r="I26" i="1"/>
  <c r="I27" i="1"/>
  <c r="I104" i="1"/>
  <c r="G48" i="1"/>
  <c r="G30" i="1"/>
  <c r="K30" i="1"/>
  <c r="G87" i="1"/>
  <c r="K87" i="1"/>
  <c r="G76" i="1"/>
  <c r="G119" i="1"/>
  <c r="G80" i="1"/>
  <c r="G83" i="1"/>
  <c r="G42" i="1"/>
  <c r="G115" i="1"/>
  <c r="G106" i="1"/>
  <c r="G78" i="1"/>
  <c r="G81" i="1"/>
  <c r="G120" i="1"/>
  <c r="G85" i="1"/>
  <c r="H65" i="1"/>
  <c r="H105" i="1"/>
  <c r="H116" i="1"/>
  <c r="H118" i="1"/>
  <c r="H122" i="1"/>
  <c r="H22" i="1"/>
  <c r="H23" i="1"/>
  <c r="H27" i="1"/>
  <c r="H28" i="1"/>
  <c r="H21" i="1"/>
  <c r="H24" i="1"/>
  <c r="J30" i="1"/>
  <c r="H25" i="1"/>
  <c r="H26" i="1"/>
  <c r="H29" i="1"/>
  <c r="H30" i="1"/>
  <c r="J125" i="1"/>
  <c r="G99" i="1"/>
  <c r="G96" i="1"/>
  <c r="G104" i="1"/>
  <c r="G57" i="1"/>
  <c r="G100" i="1"/>
  <c r="I116" i="1"/>
  <c r="I114" i="1"/>
  <c r="I120" i="1"/>
  <c r="I122" i="1"/>
  <c r="F124" i="1"/>
  <c r="I124" i="1" s="1"/>
  <c r="I115" i="1"/>
  <c r="I82" i="1"/>
  <c r="I87" i="1"/>
  <c r="I58" i="1"/>
  <c r="I85" i="1"/>
  <c r="I62" i="1"/>
  <c r="I79" i="1"/>
  <c r="I81" i="1"/>
  <c r="F86" i="1"/>
  <c r="I86" i="1" s="1"/>
  <c r="I80" i="1"/>
  <c r="I78" i="1"/>
  <c r="I56" i="1"/>
  <c r="I64" i="1"/>
  <c r="I83" i="1"/>
  <c r="I77" i="1"/>
  <c r="H83" i="1"/>
  <c r="H57" i="1"/>
  <c r="H64" i="1"/>
  <c r="H66" i="1"/>
  <c r="H61" i="1"/>
  <c r="H81" i="1"/>
  <c r="H85" i="1"/>
  <c r="H59" i="1"/>
  <c r="H62" i="1"/>
  <c r="H79" i="1"/>
  <c r="H56" i="1"/>
  <c r="H76" i="1"/>
  <c r="G43" i="1"/>
  <c r="G77" i="1"/>
  <c r="G84" i="1"/>
  <c r="G86" i="1"/>
  <c r="J87" i="1"/>
  <c r="H96" i="1"/>
  <c r="I119" i="1"/>
  <c r="G39" i="1"/>
  <c r="H95" i="1"/>
  <c r="H97" i="1"/>
  <c r="H102" i="1"/>
  <c r="H106" i="1"/>
  <c r="G44" i="1"/>
  <c r="G46" i="1"/>
  <c r="G41" i="1"/>
  <c r="H98" i="1"/>
  <c r="H100" i="1"/>
  <c r="H103" i="1"/>
  <c r="G82" i="1"/>
  <c r="I100" i="1"/>
  <c r="I103" i="1"/>
  <c r="G40" i="1"/>
  <c r="G58" i="1"/>
  <c r="G60" i="1"/>
  <c r="G62" i="1"/>
  <c r="G64" i="1"/>
  <c r="H77" i="1"/>
  <c r="G79" i="1"/>
  <c r="E86" i="1"/>
  <c r="H86" i="1" s="1"/>
  <c r="I96" i="1"/>
  <c r="G118" i="1"/>
  <c r="G45" i="1"/>
  <c r="G47" i="1"/>
  <c r="G59" i="1"/>
  <c r="I59" i="1"/>
  <c r="G61" i="1"/>
  <c r="I61" i="1"/>
  <c r="G63" i="1"/>
  <c r="I63" i="1"/>
  <c r="G65" i="1"/>
  <c r="I65" i="1"/>
  <c r="I66" i="1"/>
  <c r="H78" i="1"/>
  <c r="H80" i="1"/>
  <c r="H82" i="1"/>
  <c r="H84" i="1"/>
  <c r="G95" i="1"/>
  <c r="I95" i="1"/>
  <c r="G97" i="1"/>
  <c r="I97" i="1"/>
  <c r="G98" i="1"/>
  <c r="I98" i="1"/>
  <c r="G101" i="1"/>
  <c r="I101" i="1"/>
  <c r="G102" i="1"/>
  <c r="I102" i="1"/>
  <c r="I106" i="1"/>
  <c r="G121" i="1"/>
  <c r="I121" i="1"/>
  <c r="G123" i="1"/>
  <c r="I123" i="1"/>
  <c r="I125" i="1"/>
  <c r="K125" i="1"/>
  <c r="D11" i="1"/>
  <c r="K124" i="1" l="1"/>
  <c r="J124" i="1"/>
  <c r="G105" i="1"/>
  <c r="K86" i="1"/>
  <c r="I105" i="1"/>
  <c r="J86" i="1"/>
  <c r="G11" i="1"/>
  <c r="H11" i="1"/>
  <c r="I11" i="1" l="1"/>
  <c r="J11" i="1" l="1"/>
</calcChain>
</file>

<file path=xl/sharedStrings.xml><?xml version="1.0" encoding="utf-8"?>
<sst xmlns="http://schemas.openxmlformats.org/spreadsheetml/2006/main" count="184" uniqueCount="70">
  <si>
    <t>1. Summary of External Merchandise Trade</t>
  </si>
  <si>
    <t>FLOW</t>
  </si>
  <si>
    <t>Value: US $ Million</t>
  </si>
  <si>
    <t>Shares in percentage</t>
  </si>
  <si>
    <t>Percentage Increase/Decrease</t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</si>
  <si>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</si>
  <si>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</si>
  <si>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</si>
  <si>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</si>
  <si>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</si>
  <si>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</si>
  <si>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</si>
  <si>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t>2. Total Domestic Exports of Goods by S.I.T.C</t>
  </si>
  <si>
    <t>SITC SECTION/DESCRIPTION</t>
  </si>
  <si>
    <t xml:space="preserve">             Value: US $ Million</t>
  </si>
  <si>
    <t xml:space="preserve">              Shares in percentage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</si>
  <si>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</si>
  <si>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</si>
  <si>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</si>
  <si>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</si>
  <si>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</si>
  <si>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</si>
  <si>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</si>
  <si>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</si>
  <si>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</si>
  <si>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</si>
  <si>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</si>
  <si>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</si>
  <si>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</si>
  <si>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</si>
  <si>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</si>
  <si>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Rank</t>
  </si>
  <si>
    <t>Country</t>
  </si>
  <si>
    <t>Exports (f.o.b.)</t>
  </si>
  <si>
    <t>United Arab Emirates</t>
  </si>
  <si>
    <t>Congo, The Democratic Republic Of</t>
  </si>
  <si>
    <t>Hong Kong</t>
  </si>
  <si>
    <t>Singapore</t>
  </si>
  <si>
    <t>Belgium</t>
  </si>
  <si>
    <t>United Kingdom</t>
  </si>
  <si>
    <t>China</t>
  </si>
  <si>
    <t>Rest of the World</t>
  </si>
  <si>
    <t>Total</t>
  </si>
  <si>
    <t>Re-Exports (f.o.b.)</t>
  </si>
  <si>
    <t>Ethiopia</t>
  </si>
  <si>
    <t>Imports (c.i.f.)</t>
  </si>
  <si>
    <t>Kenya</t>
  </si>
  <si>
    <t>India</t>
  </si>
  <si>
    <t>Tanzania, United Republic Of</t>
  </si>
  <si>
    <t> Total</t>
  </si>
  <si>
    <t>Pakistan</t>
  </si>
  <si>
    <r>
      <t xml:space="preserve"> 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Preliminary figures</t>
    </r>
  </si>
  <si>
    <t>Uganda</t>
  </si>
  <si>
    <t>United States</t>
  </si>
  <si>
    <t>Greece</t>
  </si>
  <si>
    <t>June¹</t>
  </si>
  <si>
    <t>Qatar</t>
  </si>
  <si>
    <t>Burundi</t>
  </si>
  <si>
    <t>July (R)</t>
  </si>
  <si>
    <t>July¹</t>
  </si>
  <si>
    <t>July2022/June2022</t>
  </si>
  <si>
    <t>July2022/July2021</t>
  </si>
  <si>
    <t>July(R)</t>
  </si>
  <si>
    <t>5. Main Trading Partners in July 2022</t>
  </si>
  <si>
    <t>South Sudan</t>
  </si>
  <si>
    <t>Turkey</t>
  </si>
  <si>
    <t>Morocco</t>
  </si>
  <si>
    <t>Saudi Arabia</t>
  </si>
  <si>
    <t>Malaysia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</si>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</sst>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/>
    <xf numFmtId="2" fontId="3" fillId="0" borderId="8" xfId="1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/>
    </xf>
    <xf numFmtId="2" fontId="0" fillId="0" borderId="0" xfId="2" applyNumberFormat="1" applyFont="1"/>
    <xf numFmtId="2" fontId="4" fillId="0" borderId="8" xfId="0" applyNumberFormat="1" applyFont="1" applyBorder="1" applyAlignment="1">
      <alignment horizontal="center"/>
    </xf>
    <xf numFmtId="2" fontId="4" fillId="0" borderId="8" xfId="1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 vertical="center"/>
    </xf>
    <xf numFmtId="10" fontId="4" fillId="2" borderId="8" xfId="2" applyNumberFormat="1" applyFont="1" applyFill="1" applyBorder="1" applyAlignment="1">
      <alignment horizontal="center" vertical="center"/>
    </xf>
    <xf numFmtId="10" fontId="0" fillId="0" borderId="0" xfId="2" applyNumberFormat="1" applyFont="1"/>
    <xf numFmtId="0" fontId="7" fillId="2" borderId="8" xfId="0" applyFont="1" applyFill="1" applyBorder="1" applyAlignment="1">
      <alignment horizontal="left"/>
    </xf>
    <xf numFmtId="0" fontId="8" fillId="2" borderId="8" xfId="0" applyFont="1" applyFill="1" applyBorder="1"/>
    <xf numFmtId="2" fontId="9" fillId="2" borderId="8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/>
    </xf>
    <xf numFmtId="0" fontId="8" fillId="0" borderId="0" xfId="0" applyFont="1" applyBorder="1"/>
    <xf numFmtId="2" fontId="10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10" fontId="6" fillId="2" borderId="8" xfId="2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/>
    <xf numFmtId="0" fontId="8" fillId="2" borderId="4" xfId="0" applyFont="1" applyFill="1" applyBorder="1"/>
    <xf numFmtId="10" fontId="9" fillId="2" borderId="8" xfId="2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10" fontId="6" fillId="2" borderId="8" xfId="0" applyNumberFormat="1" applyFont="1" applyFill="1" applyBorder="1" applyAlignment="1">
      <alignment horizontal="center" vertical="center"/>
    </xf>
    <xf numFmtId="10" fontId="9" fillId="2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2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top"/>
    </xf>
    <xf numFmtId="10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2" fontId="0" fillId="0" borderId="0" xfId="2" applyNumberFormat="1" applyFont="1" applyBorder="1"/>
    <xf numFmtId="10" fontId="3" fillId="2" borderId="8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164" fontId="0" fillId="0" borderId="0" xfId="1" applyNumberFormat="1" applyFont="1" applyBorder="1"/>
    <xf numFmtId="2" fontId="4" fillId="2" borderId="8" xfId="1" applyNumberFormat="1" applyFont="1" applyFill="1" applyBorder="1" applyAlignment="1">
      <alignment horizontal="center" vertical="center"/>
    </xf>
    <xf numFmtId="164" fontId="0" fillId="0" borderId="0" xfId="1" applyNumberFormat="1" applyFont="1" applyFill="1" applyBorder="1"/>
    <xf numFmtId="164" fontId="0" fillId="0" borderId="0" xfId="1" applyNumberFormat="1" applyFont="1"/>
    <xf numFmtId="2" fontId="0" fillId="0" borderId="0" xfId="1" applyNumberFormat="1" applyFont="1"/>
    <xf numFmtId="2" fontId="6" fillId="0" borderId="15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0" fillId="0" borderId="0" xfId="0" applyFont="1"/>
    <xf numFmtId="2" fontId="0" fillId="0" borderId="0" xfId="0" applyNumberFormat="1" applyFont="1"/>
    <xf numFmtId="0" fontId="11" fillId="0" borderId="0" xfId="0" applyFont="1" applyAlignment="1">
      <alignment vertical="center"/>
    </xf>
    <xf numFmtId="49" fontId="0" fillId="0" borderId="0" xfId="0" applyNumberFormat="1" applyFont="1"/>
    <xf numFmtId="49" fontId="11" fillId="0" borderId="0" xfId="0" applyNumberFormat="1" applyFont="1"/>
    <xf numFmtId="0" fontId="11" fillId="0" borderId="0" xfId="0" applyFont="1"/>
    <xf numFmtId="49" fontId="13" fillId="2" borderId="3" xfId="0" applyNumberFormat="1" applyFont="1" applyFill="1" applyBorder="1"/>
    <xf numFmtId="0" fontId="13" fillId="2" borderId="4" xfId="0" applyFont="1" applyFill="1" applyBorder="1"/>
    <xf numFmtId="2" fontId="0" fillId="0" borderId="0" xfId="0" applyNumberFormat="1" applyFont="1" applyFill="1"/>
    <xf numFmtId="0" fontId="0" fillId="0" borderId="0" xfId="0" applyFont="1" applyFill="1"/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Font="1" applyBorder="1"/>
    <xf numFmtId="2" fontId="0" fillId="0" borderId="0" xfId="0" applyNumberFormat="1" applyFont="1" applyFill="1" applyBorder="1"/>
    <xf numFmtId="2" fontId="3" fillId="0" borderId="8" xfId="0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justify"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top"/>
    </xf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vertical="top" textRotation="90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justify" vertical="top" textRotation="90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5" xfId="0" applyFont="1" applyFill="1" applyBorder="1"/>
    <xf numFmtId="0" fontId="9" fillId="2" borderId="8" xfId="0" applyFont="1" applyFill="1" applyBorder="1" applyAlignment="1">
      <alignment horizontal="justify" vertical="top" textRotation="90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127"/>
  <sheetViews>
    <sheetView tabSelected="1" workbookViewId="0">
      <selection activeCell="K14" sqref="K14"/>
    </sheetView>
  </sheetViews>
  <sheetFormatPr defaultColWidth="9.1328125" defaultRowHeight="14.75" x14ac:dyDescent="0.75"/>
  <cols>
    <col min="1" max="1" width="9.1328125" style="58"/>
    <col min="2" max="2" width="6.26953125" style="58" customWidth="1"/>
    <col min="3" max="3" width="22.81640625" style="58" customWidth="1"/>
    <col min="4" max="4" width="9.1328125" style="58" customWidth="1"/>
    <col min="5" max="6" width="9.1328125" style="58"/>
    <col min="7" max="7" width="8.1328125" style="58" customWidth="1"/>
    <col min="8" max="8" width="7.7265625" style="58" customWidth="1"/>
    <col min="9" max="9" width="9.1328125" style="58"/>
    <col min="10" max="10" width="14.40625" style="58" customWidth="1"/>
    <col min="11" max="11" width="15.26953125" style="58" customWidth="1"/>
    <col min="12" max="12" width="11.26953125" style="59" customWidth="1"/>
    <col min="13" max="13" width="16.54296875" style="58" customWidth="1"/>
    <col min="14" max="19" width="9.1328125" style="58"/>
    <col min="20" max="20" width="14" style="58" customWidth="1"/>
    <col min="21" max="21" width="13.1328125" style="58" customWidth="1"/>
    <col min="22" max="16384" width="9.1328125" style="58"/>
  </cols>
  <sheetData>
    <row r="2" spans="2:12" x14ac:dyDescent="0.75">
      <c r="E2" s="1" t="s">
        <v>0</v>
      </c>
    </row>
    <row r="4" spans="2:12" ht="14.25" customHeight="1" x14ac:dyDescent="0.75">
      <c r="B4" s="104" t="s">
        <v>1</v>
      </c>
      <c r="C4" s="105"/>
      <c r="D4" s="74" t="s">
        <v>2</v>
      </c>
      <c r="E4" s="85"/>
      <c r="F4" s="75"/>
      <c r="G4" s="74" t="s">
        <v>3</v>
      </c>
      <c r="H4" s="85"/>
      <c r="I4" s="75"/>
      <c r="J4" s="106" t="s">
        <v>4</v>
      </c>
      <c r="K4" s="107"/>
    </row>
    <row r="5" spans="2:12" ht="11.25" customHeight="1" x14ac:dyDescent="0.75">
      <c r="B5" s="108"/>
      <c r="C5" s="109"/>
      <c r="D5" s="15">
        <v>2021</v>
      </c>
      <c r="E5" s="74">
        <v>2022</v>
      </c>
      <c r="F5" s="75"/>
      <c r="G5" s="15">
        <v>2021</v>
      </c>
      <c r="H5" s="74">
        <v>2022</v>
      </c>
      <c r="I5" s="75"/>
      <c r="J5" s="76" t="s">
        <v>60</v>
      </c>
      <c r="K5" s="76" t="s">
        <v>61</v>
      </c>
    </row>
    <row r="6" spans="2:12" x14ac:dyDescent="0.75">
      <c r="B6" s="110"/>
      <c r="C6" s="111"/>
      <c r="D6" s="16" t="s">
        <v>58</v>
      </c>
      <c r="E6" s="16" t="s">
        <v>55</v>
      </c>
      <c r="F6" s="16" t="s">
        <v>59</v>
      </c>
      <c r="G6" s="16" t="s">
        <v>58</v>
      </c>
      <c r="H6" s="16" t="s">
        <v>55</v>
      </c>
      <c r="I6" s="16" t="s">
        <v>59</v>
      </c>
      <c r="J6" s="77"/>
      <c r="K6" s="77"/>
    </row>
    <row r="7" spans="2:12" x14ac:dyDescent="0.75">
      <c r="B7" s="98" t="s">
        <v>5</v>
      </c>
      <c r="C7" s="99"/>
      <c r="D7" s="2">
        <f>SUM(D8:D9)</f>
        <v>115.17048730763787</v>
      </c>
      <c r="E7" s="2">
        <f t="shared" ref="E7:F7" si="0">SUM(E8:E9)</f>
        <v>188.29421438854723</v>
      </c>
      <c r="F7" s="2">
        <f t="shared" si="0"/>
        <v>169.9378420441154</v>
      </c>
      <c r="G7" s="2">
        <f>+D7/$D$11*100</f>
        <v>25.111655180503291</v>
      </c>
      <c r="H7" s="2">
        <f>+E7/$E$11*100</f>
        <v>27.83181879701878</v>
      </c>
      <c r="I7" s="2">
        <f>+F7/$F$11*100</f>
        <v>26.415621876523222</v>
      </c>
      <c r="J7" s="3">
        <f t="shared" ref="J7:J12" si="1">+F7/E7-1</f>
        <v>-9.7487713066707671E-2</v>
      </c>
      <c r="K7" s="3">
        <f t="shared" ref="K7:K12" si="2">+F7/D7-1</f>
        <v>0.47553289055889469</v>
      </c>
      <c r="L7" s="4"/>
    </row>
    <row r="8" spans="2:12" x14ac:dyDescent="0.75">
      <c r="B8" s="100" t="s">
        <v>6</v>
      </c>
      <c r="C8" s="101"/>
      <c r="D8" s="5">
        <v>77.200145576580823</v>
      </c>
      <c r="E8" s="5">
        <v>121.92141870845502</v>
      </c>
      <c r="F8" s="5">
        <v>107.38233421214942</v>
      </c>
      <c r="G8" s="6">
        <f>D8/$D$11*100</f>
        <v>16.832640730479813</v>
      </c>
      <c r="H8" s="6">
        <f>+E8/$E$11*100</f>
        <v>18.021237901484714</v>
      </c>
      <c r="I8" s="6">
        <f>+F8/$F$11*100</f>
        <v>16.691815681819801</v>
      </c>
      <c r="J8" s="7">
        <f t="shared" si="1"/>
        <v>-0.11924963349608186</v>
      </c>
      <c r="K8" s="7">
        <f t="shared" si="2"/>
        <v>0.3909602554522198</v>
      </c>
      <c r="L8" s="4"/>
    </row>
    <row r="9" spans="2:12" x14ac:dyDescent="0.75">
      <c r="B9" s="100" t="s">
        <v>7</v>
      </c>
      <c r="C9" s="101"/>
      <c r="D9" s="5">
        <v>37.970341731057047</v>
      </c>
      <c r="E9" s="5">
        <v>66.372795680092196</v>
      </c>
      <c r="F9" s="5">
        <v>62.555507831965983</v>
      </c>
      <c r="G9" s="6">
        <f>D9/$D$11*100</f>
        <v>8.2790144500234728</v>
      </c>
      <c r="H9" s="6">
        <f>+E9/$E$11*100</f>
        <v>9.8105808955340645</v>
      </c>
      <c r="I9" s="6">
        <f>+F9/$F$11*100</f>
        <v>9.7238061947034176</v>
      </c>
      <c r="J9" s="7">
        <f t="shared" si="1"/>
        <v>-5.7512838038720204E-2</v>
      </c>
      <c r="K9" s="7">
        <f t="shared" si="2"/>
        <v>0.64748340362710022</v>
      </c>
    </row>
    <row r="10" spans="2:12" x14ac:dyDescent="0.75">
      <c r="B10" s="98" t="s">
        <v>8</v>
      </c>
      <c r="C10" s="99"/>
      <c r="D10" s="72">
        <v>343.46310924260604</v>
      </c>
      <c r="E10" s="72">
        <v>488.24875882424357</v>
      </c>
      <c r="F10" s="72">
        <v>473.38542643114619</v>
      </c>
      <c r="G10" s="6">
        <f>D10/$D$11*100</f>
        <v>74.888344819496709</v>
      </c>
      <c r="H10" s="6">
        <f>+E10/$E$11*100</f>
        <v>72.168181202981216</v>
      </c>
      <c r="I10" s="6">
        <f>+F10/$F$11*100</f>
        <v>73.584378123476782</v>
      </c>
      <c r="J10" s="7">
        <f t="shared" si="1"/>
        <v>-3.0442130419112368E-2</v>
      </c>
      <c r="K10" s="7">
        <f t="shared" si="2"/>
        <v>0.37827153395030022</v>
      </c>
    </row>
    <row r="11" spans="2:12" x14ac:dyDescent="0.75">
      <c r="B11" s="102" t="s">
        <v>9</v>
      </c>
      <c r="C11" s="103"/>
      <c r="D11" s="8">
        <f t="shared" ref="D11:F11" si="3">SUM(D7,D10)</f>
        <v>458.63359655024391</v>
      </c>
      <c r="E11" s="8">
        <f t="shared" si="3"/>
        <v>676.5429732127908</v>
      </c>
      <c r="F11" s="8">
        <f t="shared" si="3"/>
        <v>643.32326847526156</v>
      </c>
      <c r="G11" s="9">
        <f>+D11/$D$11*100</f>
        <v>100</v>
      </c>
      <c r="H11" s="9">
        <f t="shared" ref="H11" si="4">+E11/$E$11*100</f>
        <v>100</v>
      </c>
      <c r="I11" s="9">
        <f>+F11/$F$11*100</f>
        <v>100</v>
      </c>
      <c r="J11" s="10">
        <f t="shared" si="1"/>
        <v>-4.9102135492996579E-2</v>
      </c>
      <c r="K11" s="10">
        <f t="shared" si="2"/>
        <v>0.40269547044573017</v>
      </c>
    </row>
    <row r="12" spans="2:12" x14ac:dyDescent="0.75">
      <c r="B12" s="102" t="s">
        <v>10</v>
      </c>
      <c r="C12" s="103"/>
      <c r="D12" s="11">
        <f>+D7-D10</f>
        <v>-228.29262193496817</v>
      </c>
      <c r="E12" s="11">
        <f t="shared" ref="E12:F12" si="5">+E7-E10</f>
        <v>-299.95454443569633</v>
      </c>
      <c r="F12" s="11">
        <f t="shared" si="5"/>
        <v>-303.44758438703082</v>
      </c>
      <c r="G12" s="12"/>
      <c r="H12" s="13"/>
      <c r="I12" s="14"/>
      <c r="J12" s="10">
        <f t="shared" si="1"/>
        <v>1.1645230972932685E-2</v>
      </c>
      <c r="K12" s="10">
        <f t="shared" si="2"/>
        <v>0.32920451749628343</v>
      </c>
    </row>
    <row r="13" spans="2:12" x14ac:dyDescent="0.75">
      <c r="B13" s="60" t="s">
        <v>11</v>
      </c>
    </row>
    <row r="14" spans="2:12" x14ac:dyDescent="0.75">
      <c r="B14" s="60" t="s">
        <v>51</v>
      </c>
    </row>
    <row r="15" spans="2:12" x14ac:dyDescent="0.75">
      <c r="B15" s="61"/>
      <c r="E15" s="1" t="s">
        <v>12</v>
      </c>
    </row>
    <row r="16" spans="2:12" x14ac:dyDescent="0.75">
      <c r="B16" s="62"/>
      <c r="C16" s="63"/>
      <c r="D16" s="63"/>
      <c r="E16" s="63"/>
      <c r="F16" s="63"/>
      <c r="G16" s="63"/>
      <c r="H16" s="63"/>
      <c r="I16" s="63"/>
      <c r="J16" s="63"/>
    </row>
    <row r="17" spans="2:16" ht="21" customHeight="1" x14ac:dyDescent="0.75">
      <c r="B17" s="97" t="s">
        <v>13</v>
      </c>
      <c r="C17" s="97"/>
      <c r="D17" s="74" t="s">
        <v>14</v>
      </c>
      <c r="E17" s="85"/>
      <c r="F17" s="75"/>
      <c r="G17" s="86" t="s">
        <v>15</v>
      </c>
      <c r="H17" s="86"/>
      <c r="I17" s="86"/>
      <c r="J17" s="87" t="s">
        <v>4</v>
      </c>
      <c r="K17" s="87"/>
    </row>
    <row r="18" spans="2:16" ht="15" customHeight="1" x14ac:dyDescent="0.75">
      <c r="B18" s="97"/>
      <c r="C18" s="97"/>
      <c r="D18" s="15">
        <v>2021</v>
      </c>
      <c r="E18" s="74">
        <v>2022</v>
      </c>
      <c r="F18" s="75"/>
      <c r="G18" s="15">
        <v>2021</v>
      </c>
      <c r="H18" s="74">
        <v>2022</v>
      </c>
      <c r="I18" s="75"/>
      <c r="J18" s="76" t="s">
        <v>60</v>
      </c>
      <c r="K18" s="76" t="s">
        <v>61</v>
      </c>
    </row>
    <row r="19" spans="2:16" x14ac:dyDescent="0.75">
      <c r="B19" s="97"/>
      <c r="C19" s="97"/>
      <c r="D19" s="16" t="s">
        <v>62</v>
      </c>
      <c r="E19" s="16" t="s">
        <v>55</v>
      </c>
      <c r="F19" s="16" t="s">
        <v>59</v>
      </c>
      <c r="G19" s="16" t="s">
        <v>62</v>
      </c>
      <c r="H19" s="16" t="s">
        <v>55</v>
      </c>
      <c r="I19" s="16" t="s">
        <v>59</v>
      </c>
      <c r="J19" s="77"/>
      <c r="K19" s="77"/>
    </row>
    <row r="20" spans="2:16" x14ac:dyDescent="0.75">
      <c r="B20" s="91" t="s">
        <v>16</v>
      </c>
      <c r="C20" s="92"/>
      <c r="D20" s="34">
        <v>28.520886447226832</v>
      </c>
      <c r="E20" s="34">
        <v>27.068630275047159</v>
      </c>
      <c r="F20" s="34">
        <v>32.630000000000003</v>
      </c>
      <c r="G20" s="18">
        <f t="shared" ref="G20:G29" si="6">D20/$D$30*100</f>
        <v>36.944083763332735</v>
      </c>
      <c r="H20" s="18">
        <f>E20/$E$30*100</f>
        <v>22.201702179807395</v>
      </c>
      <c r="I20" s="18">
        <f>F20/$F$30*100</f>
        <v>30.3867486578702</v>
      </c>
      <c r="J20" s="19">
        <f>+F20/E20-1</f>
        <v>0.20545441968962552</v>
      </c>
      <c r="K20" s="19">
        <f>+F20/D20-1</f>
        <v>0.14407383726927292</v>
      </c>
      <c r="N20" s="20"/>
    </row>
    <row r="21" spans="2:16" x14ac:dyDescent="0.75">
      <c r="B21" s="91" t="s">
        <v>17</v>
      </c>
      <c r="C21" s="92"/>
      <c r="D21" s="34">
        <v>8.5475413649419477E-2</v>
      </c>
      <c r="E21" s="34">
        <v>7.2691742330209062E-3</v>
      </c>
      <c r="F21" s="34">
        <v>5.0577788932862792E-2</v>
      </c>
      <c r="G21" s="18">
        <f t="shared" si="6"/>
        <v>0.11071923894836412</v>
      </c>
      <c r="H21" s="18">
        <f t="shared" ref="H21:H30" si="7">E21/$E$30*100</f>
        <v>5.9621798286348211E-3</v>
      </c>
      <c r="I21" s="18">
        <f t="shared" ref="I21:I30" si="8">F21/$F$30*100</f>
        <v>4.7100660740843105E-2</v>
      </c>
      <c r="J21" s="19">
        <f>+F21/E21-1</f>
        <v>5.9578451845477085</v>
      </c>
      <c r="K21" s="19">
        <f t="shared" ref="K21:K30" si="9">+F21/D21-1</f>
        <v>-0.4082767573338757</v>
      </c>
    </row>
    <row r="22" spans="2:16" x14ac:dyDescent="0.75">
      <c r="B22" s="91" t="s">
        <v>18</v>
      </c>
      <c r="C22" s="92"/>
      <c r="D22" s="34">
        <v>7.3228816777782262</v>
      </c>
      <c r="E22" s="34">
        <v>19.941160286638585</v>
      </c>
      <c r="F22" s="34">
        <v>17.34</v>
      </c>
      <c r="G22" s="18">
        <f t="shared" si="6"/>
        <v>9.4855801411852134</v>
      </c>
      <c r="H22" s="18">
        <f t="shared" si="7"/>
        <v>16.355748233477289</v>
      </c>
      <c r="I22" s="18">
        <f t="shared" si="8"/>
        <v>16.147907500075672</v>
      </c>
      <c r="J22" s="19">
        <f>+F22/E22-1</f>
        <v>-0.13044177215613029</v>
      </c>
      <c r="K22" s="19">
        <f t="shared" si="9"/>
        <v>1.3679202755138578</v>
      </c>
    </row>
    <row r="23" spans="2:16" ht="24" customHeight="1" x14ac:dyDescent="0.75">
      <c r="B23" s="89" t="s">
        <v>19</v>
      </c>
      <c r="C23" s="90"/>
      <c r="D23" s="34">
        <v>4.3836724786601401E-3</v>
      </c>
      <c r="E23" s="34">
        <v>7.9021332720857734E-2</v>
      </c>
      <c r="F23" s="34">
        <v>8.566015151671931E-2</v>
      </c>
      <c r="G23" s="18">
        <f t="shared" si="6"/>
        <v>5.6783215185930375E-3</v>
      </c>
      <c r="H23" s="18">
        <f t="shared" si="7"/>
        <v>6.4813331043840405E-2</v>
      </c>
      <c r="I23" s="18">
        <f t="shared" si="8"/>
        <v>7.9771176651352374E-2</v>
      </c>
      <c r="J23" s="19">
        <f t="shared" ref="J23:J28" si="10">+F23/E23-1</f>
        <v>8.4012994558230858E-2</v>
      </c>
      <c r="K23" s="19">
        <f t="shared" si="9"/>
        <v>18.540727993187382</v>
      </c>
      <c r="P23" s="59"/>
    </row>
    <row r="24" spans="2:16" x14ac:dyDescent="0.75">
      <c r="B24" s="91" t="s">
        <v>20</v>
      </c>
      <c r="C24" s="92"/>
      <c r="D24" s="34">
        <v>0.11</v>
      </c>
      <c r="E24" s="34">
        <v>2.5739685487260178E-2</v>
      </c>
      <c r="F24" s="34">
        <v>1.44</v>
      </c>
      <c r="G24" s="18">
        <f t="shared" si="6"/>
        <v>0.14248677794380901</v>
      </c>
      <c r="H24" s="18">
        <f t="shared" si="7"/>
        <v>2.1111701093972899E-2</v>
      </c>
      <c r="I24" s="18">
        <f t="shared" si="8"/>
        <v>1.3410026989682218</v>
      </c>
      <c r="J24" s="19">
        <f t="shared" si="10"/>
        <v>54.944739523438464</v>
      </c>
      <c r="K24" s="19">
        <f t="shared" si="9"/>
        <v>12.09090909090909</v>
      </c>
      <c r="P24" s="59"/>
    </row>
    <row r="25" spans="2:16" x14ac:dyDescent="0.75">
      <c r="B25" s="91" t="s">
        <v>21</v>
      </c>
      <c r="C25" s="92"/>
      <c r="D25" s="34">
        <v>0.63756289994538595</v>
      </c>
      <c r="E25" s="34">
        <v>2.53817036590205</v>
      </c>
      <c r="F25" s="34">
        <v>0.48278406176001082</v>
      </c>
      <c r="G25" s="18">
        <f t="shared" si="6"/>
        <v>0.82585712136117384</v>
      </c>
      <c r="H25" s="18">
        <f t="shared" si="7"/>
        <v>2.0818084244667934</v>
      </c>
      <c r="I25" s="18">
        <f t="shared" si="8"/>
        <v>0.44959356238820508</v>
      </c>
      <c r="J25" s="19">
        <f t="shared" si="10"/>
        <v>-0.80979052145365649</v>
      </c>
      <c r="K25" s="19">
        <f t="shared" si="9"/>
        <v>-0.24276638147958984</v>
      </c>
    </row>
    <row r="26" spans="2:16" ht="21.75" customHeight="1" x14ac:dyDescent="0.75">
      <c r="B26" s="89" t="s">
        <v>22</v>
      </c>
      <c r="C26" s="90"/>
      <c r="D26" s="34">
        <v>6.6125841433209276</v>
      </c>
      <c r="E26" s="34">
        <v>10.638931581115552</v>
      </c>
      <c r="F26" s="34">
        <v>10.760463614477407</v>
      </c>
      <c r="G26" s="18">
        <f t="shared" si="6"/>
        <v>8.5655073496738314</v>
      </c>
      <c r="H26" s="18">
        <f t="shared" si="7"/>
        <v>8.7260562531313148</v>
      </c>
      <c r="I26" s="18">
        <f t="shared" si="8"/>
        <v>10.020701909141355</v>
      </c>
      <c r="J26" s="19">
        <f t="shared" si="10"/>
        <v>1.1423330663915543E-2</v>
      </c>
      <c r="K26" s="19">
        <f t="shared" si="9"/>
        <v>0.62727057701731703</v>
      </c>
    </row>
    <row r="27" spans="2:16" x14ac:dyDescent="0.75">
      <c r="B27" s="91" t="s">
        <v>23</v>
      </c>
      <c r="C27" s="92"/>
      <c r="D27" s="34">
        <v>2.4685722095857447</v>
      </c>
      <c r="E27" s="34">
        <v>1.0064266229463334</v>
      </c>
      <c r="F27" s="34">
        <v>0.26403842437027858</v>
      </c>
      <c r="G27" s="18">
        <f t="shared" si="6"/>
        <v>3.1976263660500175</v>
      </c>
      <c r="H27" s="18">
        <f t="shared" si="7"/>
        <v>0.82547154848399051</v>
      </c>
      <c r="I27" s="18">
        <f t="shared" si="8"/>
        <v>0.24588627757768078</v>
      </c>
      <c r="J27" s="19">
        <f t="shared" si="10"/>
        <v>-0.73764761548407676</v>
      </c>
      <c r="K27" s="19">
        <f t="shared" si="9"/>
        <v>-0.893040023968111</v>
      </c>
    </row>
    <row r="28" spans="2:16" x14ac:dyDescent="0.75">
      <c r="B28" s="91" t="s">
        <v>24</v>
      </c>
      <c r="C28" s="92"/>
      <c r="D28" s="34">
        <v>2.136433019711558</v>
      </c>
      <c r="E28" s="34">
        <v>2.6163638584008528</v>
      </c>
      <c r="F28" s="34">
        <v>2.91</v>
      </c>
      <c r="G28" s="18">
        <f t="shared" si="6"/>
        <v>2.7673950661042004</v>
      </c>
      <c r="H28" s="18">
        <f t="shared" si="7"/>
        <v>2.1459427606048789</v>
      </c>
      <c r="I28" s="18">
        <f t="shared" si="8"/>
        <v>2.7099429541649487</v>
      </c>
      <c r="J28" s="19">
        <f t="shared" si="10"/>
        <v>0.11223062138559747</v>
      </c>
      <c r="K28" s="19">
        <f t="shared" si="9"/>
        <v>0.36208342276645866</v>
      </c>
    </row>
    <row r="29" spans="2:16" x14ac:dyDescent="0.75">
      <c r="B29" s="91" t="s">
        <v>25</v>
      </c>
      <c r="C29" s="92"/>
      <c r="D29" s="34">
        <v>29.300616665318177</v>
      </c>
      <c r="E29" s="34">
        <v>57.999705525963435</v>
      </c>
      <c r="F29" s="34">
        <v>41.418338311833608</v>
      </c>
      <c r="G29" s="18">
        <f t="shared" si="6"/>
        <v>37.95409509461691</v>
      </c>
      <c r="H29" s="18">
        <f>E29/$E$30*100</f>
        <v>47.571383388061953</v>
      </c>
      <c r="I29" s="18">
        <f t="shared" si="8"/>
        <v>38.570905182602623</v>
      </c>
      <c r="J29" s="19">
        <f>+F29/E29-1</f>
        <v>-0.28588709311131266</v>
      </c>
      <c r="K29" s="19">
        <f t="shared" si="9"/>
        <v>0.41356541348355425</v>
      </c>
    </row>
    <row r="30" spans="2:16" x14ac:dyDescent="0.75">
      <c r="B30" s="21" t="s">
        <v>26</v>
      </c>
      <c r="C30" s="22"/>
      <c r="D30" s="11">
        <f>D8</f>
        <v>77.200145576580823</v>
      </c>
      <c r="E30" s="11">
        <f t="shared" ref="E30:F30" si="11">E8</f>
        <v>121.92141870845502</v>
      </c>
      <c r="F30" s="11">
        <f t="shared" si="11"/>
        <v>107.38233421214942</v>
      </c>
      <c r="G30" s="23">
        <f t="shared" ref="G30" si="12">D30/$D$30*100</f>
        <v>100</v>
      </c>
      <c r="H30" s="23">
        <f t="shared" si="7"/>
        <v>100</v>
      </c>
      <c r="I30" s="23">
        <f t="shared" si="8"/>
        <v>100</v>
      </c>
      <c r="J30" s="24">
        <f>+F30/E30-1</f>
        <v>-0.11924963349608186</v>
      </c>
      <c r="K30" s="24">
        <f t="shared" si="9"/>
        <v>0.3909602554522198</v>
      </c>
    </row>
    <row r="31" spans="2:16" x14ac:dyDescent="0.75">
      <c r="B31" s="60" t="s">
        <v>11</v>
      </c>
      <c r="C31" s="25"/>
      <c r="D31" s="26"/>
      <c r="E31" s="27"/>
      <c r="F31" s="27"/>
      <c r="G31" s="28"/>
      <c r="H31" s="28"/>
      <c r="I31" s="28"/>
      <c r="J31" s="29"/>
      <c r="K31" s="29"/>
    </row>
    <row r="32" spans="2:16" x14ac:dyDescent="0.75">
      <c r="B32" s="60" t="s">
        <v>51</v>
      </c>
      <c r="C32" s="25"/>
      <c r="D32" s="26"/>
      <c r="E32" s="27"/>
      <c r="F32" s="27"/>
      <c r="G32" s="28"/>
      <c r="H32" s="28"/>
      <c r="I32" s="28"/>
      <c r="J32" s="29"/>
      <c r="K32" s="29"/>
    </row>
    <row r="33" spans="2:11" x14ac:dyDescent="0.75">
      <c r="B33" s="62"/>
      <c r="C33" s="63"/>
      <c r="D33" s="63"/>
      <c r="E33" s="63"/>
      <c r="F33" s="63"/>
      <c r="G33" s="63"/>
      <c r="H33" s="63"/>
      <c r="I33" s="63"/>
      <c r="J33" s="63"/>
    </row>
    <row r="34" spans="2:11" x14ac:dyDescent="0.75">
      <c r="D34" s="1" t="s">
        <v>27</v>
      </c>
    </row>
    <row r="35" spans="2:11" ht="24" customHeight="1" x14ac:dyDescent="0.75">
      <c r="B35" s="97" t="s">
        <v>13</v>
      </c>
      <c r="C35" s="97"/>
      <c r="D35" s="74" t="s">
        <v>14</v>
      </c>
      <c r="E35" s="85"/>
      <c r="F35" s="75"/>
      <c r="G35" s="86" t="s">
        <v>15</v>
      </c>
      <c r="H35" s="86"/>
      <c r="I35" s="86"/>
      <c r="J35" s="87" t="s">
        <v>4</v>
      </c>
      <c r="K35" s="87"/>
    </row>
    <row r="36" spans="2:11" ht="15" customHeight="1" x14ac:dyDescent="0.75">
      <c r="B36" s="97"/>
      <c r="C36" s="97"/>
      <c r="D36" s="15">
        <v>2021</v>
      </c>
      <c r="E36" s="74">
        <v>2022</v>
      </c>
      <c r="F36" s="75"/>
      <c r="G36" s="15">
        <v>2021</v>
      </c>
      <c r="H36" s="74">
        <v>2022</v>
      </c>
      <c r="I36" s="75"/>
      <c r="J36" s="76" t="s">
        <v>60</v>
      </c>
      <c r="K36" s="76" t="s">
        <v>61</v>
      </c>
    </row>
    <row r="37" spans="2:11" x14ac:dyDescent="0.75">
      <c r="B37" s="97"/>
      <c r="C37" s="97"/>
      <c r="D37" s="16" t="s">
        <v>62</v>
      </c>
      <c r="E37" s="16" t="s">
        <v>55</v>
      </c>
      <c r="F37" s="16" t="s">
        <v>59</v>
      </c>
      <c r="G37" s="16" t="s">
        <v>62</v>
      </c>
      <c r="H37" s="16" t="s">
        <v>55</v>
      </c>
      <c r="I37" s="16" t="s">
        <v>59</v>
      </c>
      <c r="J37" s="77"/>
      <c r="K37" s="77"/>
    </row>
    <row r="38" spans="2:11" x14ac:dyDescent="0.75">
      <c r="B38" s="91" t="s">
        <v>16</v>
      </c>
      <c r="C38" s="92"/>
      <c r="D38" s="18">
        <v>54.039549262298266</v>
      </c>
      <c r="E38" s="18">
        <v>75.616685262067875</v>
      </c>
      <c r="F38" s="18">
        <v>65.304340000851141</v>
      </c>
      <c r="G38" s="18">
        <f>D38/$D$48*100</f>
        <v>15.733727380930246</v>
      </c>
      <c r="H38" s="18">
        <f>E38/$E$48*100</f>
        <v>15.487327698315328</v>
      </c>
      <c r="I38" s="18">
        <f>F38/$F$48*100</f>
        <v>13.795173310082804</v>
      </c>
      <c r="J38" s="30">
        <f>+F38/E38-1</f>
        <v>-0.13637658442018208</v>
      </c>
      <c r="K38" s="30">
        <f>+F38/D38-1</f>
        <v>0.20845456507928306</v>
      </c>
    </row>
    <row r="39" spans="2:11" x14ac:dyDescent="0.75">
      <c r="B39" s="91" t="s">
        <v>17</v>
      </c>
      <c r="C39" s="92"/>
      <c r="D39" s="18">
        <v>5.0335683495995003</v>
      </c>
      <c r="E39" s="18">
        <v>5.7533646753911869</v>
      </c>
      <c r="F39" s="18">
        <v>5.76</v>
      </c>
      <c r="G39" s="18">
        <f t="shared" ref="G39:G47" si="13">D39/$D$48*100</f>
        <v>1.4655339144571786</v>
      </c>
      <c r="H39" s="18">
        <f t="shared" ref="H39:H48" si="14">E39/$E$48*100</f>
        <v>1.1783674963651558</v>
      </c>
      <c r="I39" s="18">
        <f t="shared" ref="I39:I48" si="15">F39/$F$48*100</f>
        <v>1.2167674960812911</v>
      </c>
      <c r="J39" s="30">
        <f t="shared" ref="J39:J48" si="16">+F39/E39-1</f>
        <v>1.1532946342154293E-3</v>
      </c>
      <c r="K39" s="30">
        <f t="shared" ref="K39:K48" si="17">+F39/D39-1</f>
        <v>0.14431743048811452</v>
      </c>
    </row>
    <row r="40" spans="2:11" x14ac:dyDescent="0.75">
      <c r="B40" s="91" t="s">
        <v>18</v>
      </c>
      <c r="C40" s="92"/>
      <c r="D40" s="18">
        <v>8.3893462605081126</v>
      </c>
      <c r="E40" s="18">
        <v>17.116997326377824</v>
      </c>
      <c r="F40" s="18">
        <v>14.6045710852901</v>
      </c>
      <c r="G40" s="18">
        <f t="shared" si="13"/>
        <v>2.4425756463359436</v>
      </c>
      <c r="H40" s="18">
        <f t="shared" si="14"/>
        <v>3.5057943347562062</v>
      </c>
      <c r="I40" s="18">
        <f t="shared" si="15"/>
        <v>3.0851332275676495</v>
      </c>
      <c r="J40" s="30">
        <f t="shared" si="16"/>
        <v>-0.14677961287147001</v>
      </c>
      <c r="K40" s="30">
        <f t="shared" si="17"/>
        <v>0.74084733563084026</v>
      </c>
    </row>
    <row r="41" spans="2:11" ht="26.25" customHeight="1" x14ac:dyDescent="0.75">
      <c r="B41" s="89" t="s">
        <v>19</v>
      </c>
      <c r="C41" s="90"/>
      <c r="D41" s="18">
        <v>41.6438167090093</v>
      </c>
      <c r="E41" s="18">
        <v>64.861959244876218</v>
      </c>
      <c r="F41" s="18">
        <v>83.627790933341387</v>
      </c>
      <c r="G41" s="18">
        <f t="shared" si="13"/>
        <v>12.124684016528274</v>
      </c>
      <c r="H41" s="18">
        <f t="shared" si="14"/>
        <v>13.284613237127507</v>
      </c>
      <c r="I41" s="18">
        <f t="shared" si="15"/>
        <v>17.665898919578385</v>
      </c>
      <c r="J41" s="30">
        <f t="shared" si="16"/>
        <v>0.28931953192498705</v>
      </c>
      <c r="K41" s="30">
        <f t="shared" si="17"/>
        <v>1.0081682598331385</v>
      </c>
    </row>
    <row r="42" spans="2:11" x14ac:dyDescent="0.75">
      <c r="B42" s="91" t="s">
        <v>20</v>
      </c>
      <c r="C42" s="92"/>
      <c r="D42" s="18">
        <v>20.519015264007443</v>
      </c>
      <c r="E42" s="18">
        <v>17.79</v>
      </c>
      <c r="F42" s="18">
        <v>17.852327433385799</v>
      </c>
      <c r="G42" s="18">
        <f t="shared" si="13"/>
        <v>5.9741540537658695</v>
      </c>
      <c r="H42" s="18">
        <f t="shared" si="14"/>
        <v>3.6436344544613419</v>
      </c>
      <c r="I42" s="18">
        <f t="shared" si="15"/>
        <v>3.7712034288791982</v>
      </c>
      <c r="J42" s="30">
        <f t="shared" si="16"/>
        <v>3.5035094651938437E-3</v>
      </c>
      <c r="K42" s="30">
        <f t="shared" si="17"/>
        <v>-0.12996178404815073</v>
      </c>
    </row>
    <row r="43" spans="2:11" x14ac:dyDescent="0.75">
      <c r="B43" s="91" t="s">
        <v>21</v>
      </c>
      <c r="C43" s="92"/>
      <c r="D43" s="18">
        <v>39.200000000000003</v>
      </c>
      <c r="E43" s="18">
        <v>59.21</v>
      </c>
      <c r="F43" s="18">
        <v>70.651869852900603</v>
      </c>
      <c r="G43" s="18">
        <f t="shared" si="13"/>
        <v>11.41316168902174</v>
      </c>
      <c r="H43" s="18">
        <f t="shared" si="14"/>
        <v>12.127014954955371</v>
      </c>
      <c r="I43" s="18">
        <f t="shared" si="15"/>
        <v>14.924808814995682</v>
      </c>
      <c r="J43" s="30">
        <f t="shared" si="16"/>
        <v>0.19324218633508861</v>
      </c>
      <c r="K43" s="30">
        <f t="shared" si="17"/>
        <v>0.80234361869644388</v>
      </c>
    </row>
    <row r="44" spans="2:11" ht="22.5" customHeight="1" x14ac:dyDescent="0.75">
      <c r="B44" s="89" t="s">
        <v>22</v>
      </c>
      <c r="C44" s="90"/>
      <c r="D44" s="18">
        <v>56.660211194647751</v>
      </c>
      <c r="E44" s="18">
        <v>89.307293673993598</v>
      </c>
      <c r="F44" s="18">
        <v>75.371392306741797</v>
      </c>
      <c r="G44" s="18">
        <f t="shared" si="13"/>
        <v>16.496738563740674</v>
      </c>
      <c r="H44" s="18">
        <f t="shared" si="14"/>
        <v>18.291350886186649</v>
      </c>
      <c r="I44" s="18">
        <f t="shared" si="15"/>
        <v>15.921781300908838</v>
      </c>
      <c r="J44" s="30">
        <f t="shared" si="16"/>
        <v>-0.15604438107959318</v>
      </c>
      <c r="K44" s="30">
        <f t="shared" si="17"/>
        <v>0.3302349341377242</v>
      </c>
    </row>
    <row r="45" spans="2:11" x14ac:dyDescent="0.75">
      <c r="B45" s="91" t="s">
        <v>23</v>
      </c>
      <c r="C45" s="92"/>
      <c r="D45" s="18">
        <v>70.649888749140402</v>
      </c>
      <c r="E45" s="18">
        <v>65.964485512661838</v>
      </c>
      <c r="F45" s="18">
        <v>44.975968667906166</v>
      </c>
      <c r="G45" s="18">
        <f t="shared" si="13"/>
        <v>20.569862336870852</v>
      </c>
      <c r="H45" s="18">
        <f t="shared" si="14"/>
        <v>13.510425642762828</v>
      </c>
      <c r="I45" s="18">
        <f t="shared" si="15"/>
        <v>9.5009195798400672</v>
      </c>
      <c r="J45" s="30">
        <f t="shared" si="16"/>
        <v>-0.31817904258082841</v>
      </c>
      <c r="K45" s="30">
        <f t="shared" si="17"/>
        <v>-0.36339646863982655</v>
      </c>
    </row>
    <row r="46" spans="2:11" x14ac:dyDescent="0.75">
      <c r="B46" s="91" t="s">
        <v>24</v>
      </c>
      <c r="C46" s="92"/>
      <c r="D46" s="18">
        <v>23.698119986265642</v>
      </c>
      <c r="E46" s="18">
        <v>34.291457159631314</v>
      </c>
      <c r="F46" s="18">
        <v>52.238814907079579</v>
      </c>
      <c r="G46" s="18">
        <f t="shared" si="13"/>
        <v>6.8997570185991686</v>
      </c>
      <c r="H46" s="18">
        <f t="shared" si="14"/>
        <v>7.0233577740594564</v>
      </c>
      <c r="I46" s="18">
        <f t="shared" si="15"/>
        <v>11.035154863323132</v>
      </c>
      <c r="J46" s="30">
        <f t="shared" si="16"/>
        <v>0.52337693507455563</v>
      </c>
      <c r="K46" s="30">
        <f t="shared" si="17"/>
        <v>1.2043442660158203</v>
      </c>
    </row>
    <row r="47" spans="2:11" x14ac:dyDescent="0.75">
      <c r="B47" s="91" t="s">
        <v>25</v>
      </c>
      <c r="C47" s="92"/>
      <c r="D47" s="18">
        <v>23.621653144332296</v>
      </c>
      <c r="E47" s="18">
        <v>58.336869547553199</v>
      </c>
      <c r="F47" s="18">
        <v>43.001187262678123</v>
      </c>
      <c r="G47" s="18">
        <f t="shared" si="13"/>
        <v>6.8774935382207474</v>
      </c>
      <c r="H47" s="18">
        <f t="shared" si="14"/>
        <v>11.94818593866675</v>
      </c>
      <c r="I47" s="18">
        <f t="shared" si="15"/>
        <v>9.0837581517589534</v>
      </c>
      <c r="J47" s="30">
        <f t="shared" si="16"/>
        <v>-0.26288147450857335</v>
      </c>
      <c r="K47" s="30">
        <f t="shared" si="17"/>
        <v>0.82041396509946174</v>
      </c>
    </row>
    <row r="48" spans="2:11" x14ac:dyDescent="0.75">
      <c r="B48" s="31" t="s">
        <v>28</v>
      </c>
      <c r="C48" s="32"/>
      <c r="D48" s="11">
        <f>D10</f>
        <v>343.46310924260604</v>
      </c>
      <c r="E48" s="11">
        <f t="shared" ref="E48:F48" si="18">E10</f>
        <v>488.24875882424357</v>
      </c>
      <c r="F48" s="11">
        <f t="shared" si="18"/>
        <v>473.38542643114619</v>
      </c>
      <c r="G48" s="23">
        <f>D48/$D$48*100</f>
        <v>100</v>
      </c>
      <c r="H48" s="23">
        <f t="shared" si="14"/>
        <v>100</v>
      </c>
      <c r="I48" s="23">
        <f t="shared" si="15"/>
        <v>100</v>
      </c>
      <c r="J48" s="33">
        <f t="shared" si="16"/>
        <v>-3.0442130419112368E-2</v>
      </c>
      <c r="K48" s="33">
        <f t="shared" si="17"/>
        <v>0.37827153395030022</v>
      </c>
    </row>
    <row r="49" spans="2:14" x14ac:dyDescent="0.75">
      <c r="B49" s="60" t="s">
        <v>11</v>
      </c>
      <c r="D49" s="59"/>
      <c r="E49" s="59"/>
      <c r="F49" s="59"/>
      <c r="G49" s="55"/>
    </row>
    <row r="50" spans="2:14" x14ac:dyDescent="0.75">
      <c r="B50" s="60" t="s">
        <v>51</v>
      </c>
      <c r="D50" s="59"/>
      <c r="E50" s="59"/>
      <c r="F50" s="59"/>
      <c r="G50" s="56"/>
      <c r="I50" s="59"/>
      <c r="J50" s="59"/>
      <c r="M50" s="59"/>
    </row>
    <row r="51" spans="2:14" x14ac:dyDescent="0.75">
      <c r="D51" s="1" t="s">
        <v>29</v>
      </c>
    </row>
    <row r="52" spans="2:14" x14ac:dyDescent="0.75">
      <c r="B52" s="62"/>
      <c r="C52" s="63"/>
      <c r="D52" s="63"/>
      <c r="E52" s="63"/>
      <c r="F52" s="63"/>
      <c r="G52" s="63"/>
      <c r="H52" s="63"/>
      <c r="I52" s="63"/>
    </row>
    <row r="53" spans="2:14" ht="24" customHeight="1" x14ac:dyDescent="0.75">
      <c r="B53" s="97" t="s">
        <v>13</v>
      </c>
      <c r="C53" s="97"/>
      <c r="D53" s="74" t="s">
        <v>14</v>
      </c>
      <c r="E53" s="85"/>
      <c r="F53" s="75"/>
      <c r="G53" s="86" t="s">
        <v>15</v>
      </c>
      <c r="H53" s="86"/>
      <c r="I53" s="86"/>
      <c r="J53" s="87" t="s">
        <v>4</v>
      </c>
      <c r="K53" s="87"/>
    </row>
    <row r="54" spans="2:14" ht="15" customHeight="1" x14ac:dyDescent="0.75">
      <c r="B54" s="97"/>
      <c r="C54" s="97"/>
      <c r="D54" s="15">
        <v>2021</v>
      </c>
      <c r="E54" s="74">
        <v>2022</v>
      </c>
      <c r="F54" s="75"/>
      <c r="G54" s="15">
        <v>2021</v>
      </c>
      <c r="H54" s="74">
        <v>2022</v>
      </c>
      <c r="I54" s="75"/>
      <c r="J54" s="76" t="s">
        <v>60</v>
      </c>
      <c r="K54" s="76" t="s">
        <v>61</v>
      </c>
    </row>
    <row r="55" spans="2:14" x14ac:dyDescent="0.75">
      <c r="B55" s="97"/>
      <c r="C55" s="97"/>
      <c r="D55" s="16" t="s">
        <v>62</v>
      </c>
      <c r="E55" s="16" t="s">
        <v>55</v>
      </c>
      <c r="F55" s="16" t="s">
        <v>59</v>
      </c>
      <c r="G55" s="16" t="s">
        <v>62</v>
      </c>
      <c r="H55" s="16" t="s">
        <v>55</v>
      </c>
      <c r="I55" s="16" t="s">
        <v>59</v>
      </c>
      <c r="J55" s="77"/>
      <c r="K55" s="77"/>
    </row>
    <row r="56" spans="2:14" x14ac:dyDescent="0.75">
      <c r="B56" s="91" t="s">
        <v>16</v>
      </c>
      <c r="C56" s="92"/>
      <c r="D56" s="34">
        <v>12.515742130547357</v>
      </c>
      <c r="E56" s="34">
        <v>16.260000000000002</v>
      </c>
      <c r="F56" s="34">
        <v>15.73902383409097</v>
      </c>
      <c r="G56" s="34">
        <f>D56/$D$66*100</f>
        <v>32.96188962215836</v>
      </c>
      <c r="H56" s="34">
        <f>E56/$E$66*100</f>
        <v>24.497988721721139</v>
      </c>
      <c r="I56" s="34">
        <f>F56/$F$66*100</f>
        <v>25.160092819274176</v>
      </c>
      <c r="J56" s="19">
        <f t="shared" ref="J56:J62" si="19">+F56/E56-1</f>
        <v>-3.2040354606951538E-2</v>
      </c>
      <c r="K56" s="19">
        <f>+F56/D56-1</f>
        <v>0.25753820028590235</v>
      </c>
    </row>
    <row r="57" spans="2:14" x14ac:dyDescent="0.75">
      <c r="B57" s="91" t="s">
        <v>17</v>
      </c>
      <c r="C57" s="92"/>
      <c r="D57" s="34">
        <v>0.90467750819207904</v>
      </c>
      <c r="E57" s="34">
        <v>4.88</v>
      </c>
      <c r="F57" s="34">
        <v>2.19</v>
      </c>
      <c r="G57" s="34">
        <f t="shared" ref="G57:G65" si="20">D57/$D$66*100</f>
        <v>2.3825898502570415</v>
      </c>
      <c r="H57" s="34">
        <f t="shared" ref="H57:H66" si="21">E57/$E$66*100</f>
        <v>7.3524098992619402</v>
      </c>
      <c r="I57" s="34">
        <f t="shared" ref="I57:I65" si="22">F57/$F$66*100</f>
        <v>3.50089077029426</v>
      </c>
      <c r="J57" s="19">
        <f t="shared" si="19"/>
        <v>-0.55122950819672134</v>
      </c>
      <c r="K57" s="19">
        <f>+F57/D57-1</f>
        <v>1.4207521245626284</v>
      </c>
    </row>
    <row r="58" spans="2:14" x14ac:dyDescent="0.75">
      <c r="B58" s="91" t="s">
        <v>18</v>
      </c>
      <c r="C58" s="92"/>
      <c r="D58" s="34">
        <v>1.7353148074355764</v>
      </c>
      <c r="E58" s="34">
        <v>1.8540044782391973</v>
      </c>
      <c r="F58" s="34">
        <v>1.7008314659455903</v>
      </c>
      <c r="G58" s="34">
        <f t="shared" si="20"/>
        <v>4.5701848556612061</v>
      </c>
      <c r="H58" s="34">
        <f t="shared" si="21"/>
        <v>2.7933198522708693</v>
      </c>
      <c r="I58" s="34">
        <f t="shared" si="22"/>
        <v>2.7189156077419967</v>
      </c>
      <c r="J58" s="19">
        <f t="shared" si="19"/>
        <v>-8.2617390675927549E-2</v>
      </c>
      <c r="K58" s="19">
        <f t="shared" ref="K58" si="23">+F58/D58-1</f>
        <v>-1.9871519186161479E-2</v>
      </c>
    </row>
    <row r="59" spans="2:14" ht="22.5" customHeight="1" x14ac:dyDescent="0.75">
      <c r="B59" s="89" t="s">
        <v>19</v>
      </c>
      <c r="C59" s="90"/>
      <c r="D59" s="34">
        <v>9.66</v>
      </c>
      <c r="E59" s="34">
        <v>23.23</v>
      </c>
      <c r="F59" s="34">
        <v>24.212421907031008</v>
      </c>
      <c r="G59" s="34">
        <f t="shared" si="20"/>
        <v>25.440908771434113</v>
      </c>
      <c r="H59" s="34">
        <f t="shared" si="21"/>
        <v>34.999279090134195</v>
      </c>
      <c r="I59" s="34">
        <f t="shared" si="22"/>
        <v>38.705499717258171</v>
      </c>
      <c r="J59" s="19">
        <f t="shared" si="19"/>
        <v>4.2291085106801907E-2</v>
      </c>
      <c r="K59" s="19">
        <f t="shared" ref="K59:K64" si="24">+F59/D59-1</f>
        <v>1.5064618951377855</v>
      </c>
    </row>
    <row r="60" spans="2:14" x14ac:dyDescent="0.75">
      <c r="B60" s="91" t="s">
        <v>20</v>
      </c>
      <c r="C60" s="92"/>
      <c r="D60" s="34">
        <v>3.7810154678587318</v>
      </c>
      <c r="E60" s="34">
        <v>5.4911181094050843</v>
      </c>
      <c r="F60" s="34">
        <v>9.0265229395476201</v>
      </c>
      <c r="G60" s="34">
        <f t="shared" si="20"/>
        <v>9.9578125860429889</v>
      </c>
      <c r="H60" s="34">
        <f t="shared" si="21"/>
        <v>8.273145726558699</v>
      </c>
      <c r="I60" s="34">
        <f t="shared" si="22"/>
        <v>14.42962139128387</v>
      </c>
      <c r="J60" s="19">
        <f t="shared" si="19"/>
        <v>0.64384060945386712</v>
      </c>
      <c r="K60" s="19">
        <f t="shared" si="24"/>
        <v>1.387327694445939</v>
      </c>
    </row>
    <row r="61" spans="2:14" x14ac:dyDescent="0.75">
      <c r="B61" s="91" t="s">
        <v>21</v>
      </c>
      <c r="C61" s="92"/>
      <c r="D61" s="34">
        <v>1.1661948693312842</v>
      </c>
      <c r="E61" s="34">
        <v>1.9596339464605097</v>
      </c>
      <c r="F61" s="34">
        <v>1.0210458911046396</v>
      </c>
      <c r="G61" s="34">
        <f t="shared" si="20"/>
        <v>3.071330981404941</v>
      </c>
      <c r="H61" s="34">
        <f t="shared" si="21"/>
        <v>2.952465579279917</v>
      </c>
      <c r="I61" s="34">
        <f t="shared" si="22"/>
        <v>1.6322238064909182</v>
      </c>
      <c r="J61" s="19">
        <f t="shared" si="19"/>
        <v>-0.47896090851617856</v>
      </c>
      <c r="K61" s="19">
        <f t="shared" si="24"/>
        <v>-0.12446374276185546</v>
      </c>
      <c r="N61" s="59"/>
    </row>
    <row r="62" spans="2:14" ht="22.5" customHeight="1" x14ac:dyDescent="0.75">
      <c r="B62" s="89" t="s">
        <v>22</v>
      </c>
      <c r="C62" s="90"/>
      <c r="D62" s="34">
        <v>3.85</v>
      </c>
      <c r="E62" s="34">
        <v>6.9659173324081101</v>
      </c>
      <c r="F62" s="34">
        <v>4.047697919021223</v>
      </c>
      <c r="G62" s="34">
        <f t="shared" si="20"/>
        <v>10.139492626296205</v>
      </c>
      <c r="H62" s="34">
        <f t="shared" si="21"/>
        <v>10.495139252507729</v>
      </c>
      <c r="I62" s="34">
        <f t="shared" si="22"/>
        <v>6.4705699934432346</v>
      </c>
      <c r="J62" s="19">
        <f t="shared" si="19"/>
        <v>-0.4189282292814781</v>
      </c>
      <c r="K62" s="19">
        <f t="shared" si="24"/>
        <v>5.135010883668123E-2</v>
      </c>
    </row>
    <row r="63" spans="2:14" x14ac:dyDescent="0.75">
      <c r="B63" s="91" t="s">
        <v>23</v>
      </c>
      <c r="C63" s="92"/>
      <c r="D63" s="34">
        <v>2.5654492091104033</v>
      </c>
      <c r="E63" s="34">
        <v>3.5774700411466331</v>
      </c>
      <c r="F63" s="34">
        <v>2.2568099255737391</v>
      </c>
      <c r="G63" s="34">
        <f t="shared" si="20"/>
        <v>6.7564554127045113</v>
      </c>
      <c r="H63" s="34">
        <f t="shared" si="21"/>
        <v>5.3899643739425258</v>
      </c>
      <c r="I63" s="34">
        <f t="shared" si="22"/>
        <v>3.6076917985157895</v>
      </c>
      <c r="J63" s="19">
        <f t="shared" ref="J63" si="25">+F63/E63-1</f>
        <v>-0.36916035644832479</v>
      </c>
      <c r="K63" s="19">
        <f t="shared" si="24"/>
        <v>-0.12030613681246416</v>
      </c>
    </row>
    <row r="64" spans="2:14" x14ac:dyDescent="0.75">
      <c r="B64" s="91" t="s">
        <v>24</v>
      </c>
      <c r="C64" s="92"/>
      <c r="D64" s="34">
        <v>1.7904820583356955</v>
      </c>
      <c r="E64" s="34">
        <v>2.1530558440923797</v>
      </c>
      <c r="F64" s="34">
        <v>2.3613128417173379</v>
      </c>
      <c r="G64" s="34">
        <f t="shared" si="20"/>
        <v>4.7154752280546584</v>
      </c>
      <c r="H64" s="34">
        <f t="shared" si="21"/>
        <v>3.2438830126574967</v>
      </c>
      <c r="I64" s="34">
        <f t="shared" si="22"/>
        <v>3.7747480974180543</v>
      </c>
      <c r="J64" s="19">
        <f>+F64/E64-1</f>
        <v>9.6726240611166636E-2</v>
      </c>
      <c r="K64" s="19">
        <f t="shared" si="24"/>
        <v>0.31881402034949513</v>
      </c>
    </row>
    <row r="65" spans="2:12" x14ac:dyDescent="0.75">
      <c r="B65" s="91" t="s">
        <v>25</v>
      </c>
      <c r="C65" s="92"/>
      <c r="D65" s="34">
        <v>0</v>
      </c>
      <c r="E65" s="34">
        <v>7.8716146876863077E-4</v>
      </c>
      <c r="F65" s="34">
        <v>2.3328704538925441E-4</v>
      </c>
      <c r="G65" s="34">
        <f t="shared" si="20"/>
        <v>0</v>
      </c>
      <c r="H65" s="34">
        <f t="shared" si="21"/>
        <v>1.1859700359205018E-3</v>
      </c>
      <c r="I65" s="34">
        <f t="shared" si="22"/>
        <v>3.7292806576824606E-4</v>
      </c>
      <c r="J65" s="19">
        <v>0</v>
      </c>
      <c r="K65" s="19">
        <v>0</v>
      </c>
    </row>
    <row r="66" spans="2:12" x14ac:dyDescent="0.75">
      <c r="B66" s="64" t="s">
        <v>30</v>
      </c>
      <c r="C66" s="65"/>
      <c r="D66" s="8">
        <f>D9</f>
        <v>37.970341731057047</v>
      </c>
      <c r="E66" s="8">
        <f t="shared" ref="E66:F66" si="26">E9</f>
        <v>66.372795680092196</v>
      </c>
      <c r="F66" s="8">
        <f t="shared" si="26"/>
        <v>62.555507831965983</v>
      </c>
      <c r="G66" s="8">
        <f>D66/$D$66*100</f>
        <v>100</v>
      </c>
      <c r="H66" s="8">
        <f t="shared" si="21"/>
        <v>100</v>
      </c>
      <c r="I66" s="8">
        <f>F66/$F$66*100</f>
        <v>100</v>
      </c>
      <c r="J66" s="24">
        <f>+F66/E66-1</f>
        <v>-5.7512838038720204E-2</v>
      </c>
      <c r="K66" s="24">
        <f>+F66/D66-1</f>
        <v>0.64748340362710022</v>
      </c>
    </row>
    <row r="67" spans="2:12" x14ac:dyDescent="0.75">
      <c r="B67" s="60" t="s">
        <v>11</v>
      </c>
      <c r="F67" s="57"/>
    </row>
    <row r="68" spans="2:12" x14ac:dyDescent="0.75">
      <c r="B68" s="60" t="s">
        <v>51</v>
      </c>
      <c r="F68" s="59"/>
    </row>
    <row r="70" spans="2:12" x14ac:dyDescent="0.75">
      <c r="D70" s="1" t="s">
        <v>63</v>
      </c>
    </row>
    <row r="72" spans="2:12" s="67" customFormat="1" x14ac:dyDescent="0.75">
      <c r="B72" s="93" t="s">
        <v>31</v>
      </c>
      <c r="C72" s="94" t="s">
        <v>32</v>
      </c>
      <c r="D72" s="84" t="s">
        <v>33</v>
      </c>
      <c r="E72" s="84"/>
      <c r="F72" s="84"/>
      <c r="G72" s="84"/>
      <c r="H72" s="84"/>
      <c r="I72" s="84"/>
      <c r="J72" s="84"/>
      <c r="K72" s="84"/>
      <c r="L72" s="66"/>
    </row>
    <row r="73" spans="2:12" s="67" customFormat="1" ht="17.25" customHeight="1" x14ac:dyDescent="0.75">
      <c r="B73" s="93"/>
      <c r="C73" s="95"/>
      <c r="D73" s="74" t="s">
        <v>14</v>
      </c>
      <c r="E73" s="85"/>
      <c r="F73" s="75"/>
      <c r="G73" s="86" t="s">
        <v>15</v>
      </c>
      <c r="H73" s="86"/>
      <c r="I73" s="86"/>
      <c r="J73" s="87" t="s">
        <v>4</v>
      </c>
      <c r="K73" s="87"/>
      <c r="L73" s="66"/>
    </row>
    <row r="74" spans="2:12" s="67" customFormat="1" ht="15" customHeight="1" x14ac:dyDescent="0.75">
      <c r="B74" s="93"/>
      <c r="C74" s="95"/>
      <c r="D74" s="15">
        <v>2021</v>
      </c>
      <c r="E74" s="74">
        <v>2022</v>
      </c>
      <c r="F74" s="75"/>
      <c r="G74" s="15">
        <v>2021</v>
      </c>
      <c r="H74" s="74">
        <v>2022</v>
      </c>
      <c r="I74" s="75"/>
      <c r="J74" s="76" t="s">
        <v>60</v>
      </c>
      <c r="K74" s="76" t="s">
        <v>61</v>
      </c>
      <c r="L74" s="66"/>
    </row>
    <row r="75" spans="2:12" s="67" customFormat="1" ht="12.75" customHeight="1" x14ac:dyDescent="0.75">
      <c r="B75" s="93"/>
      <c r="C75" s="96"/>
      <c r="D75" s="16" t="s">
        <v>62</v>
      </c>
      <c r="E75" s="16" t="s">
        <v>55</v>
      </c>
      <c r="F75" s="16" t="s">
        <v>59</v>
      </c>
      <c r="G75" s="16" t="s">
        <v>62</v>
      </c>
      <c r="H75" s="16" t="s">
        <v>55</v>
      </c>
      <c r="I75" s="16" t="s">
        <v>59</v>
      </c>
      <c r="J75" s="77"/>
      <c r="K75" s="77"/>
      <c r="L75" s="66"/>
    </row>
    <row r="76" spans="2:12" ht="21.75" customHeight="1" x14ac:dyDescent="0.75">
      <c r="B76" s="73">
        <v>1</v>
      </c>
      <c r="C76" s="35" t="s">
        <v>34</v>
      </c>
      <c r="D76" s="17">
        <v>32.658268441836242</v>
      </c>
      <c r="E76" s="17">
        <v>66.175440044684663</v>
      </c>
      <c r="F76" s="17">
        <v>47.817663752740579</v>
      </c>
      <c r="G76" s="18">
        <f>D76/$D$87*100</f>
        <v>42.303376759102051</v>
      </c>
      <c r="H76" s="18">
        <f>E76/$E$87*100</f>
        <v>54.277124352470743</v>
      </c>
      <c r="I76" s="18">
        <f>F76/$F$87*100</f>
        <v>44.530288993597246</v>
      </c>
      <c r="J76" s="36">
        <f>+F76/E76-1</f>
        <v>-0.27741071732274214</v>
      </c>
      <c r="K76" s="36">
        <f>+F76/D76-1</f>
        <v>0.46418245774122813</v>
      </c>
    </row>
    <row r="77" spans="2:12" x14ac:dyDescent="0.75">
      <c r="B77" s="73">
        <v>2</v>
      </c>
      <c r="C77" s="35" t="s">
        <v>35</v>
      </c>
      <c r="D77" s="17">
        <v>10.558924236417333</v>
      </c>
      <c r="E77" s="17">
        <v>13.033207959576609</v>
      </c>
      <c r="F77" s="17">
        <v>11.483630384328976</v>
      </c>
      <c r="G77" s="18">
        <f t="shared" ref="G77:G87" si="27">D77/$D$87*100</f>
        <v>13.677337209089997</v>
      </c>
      <c r="H77" s="18">
        <f t="shared" ref="H77:H87" si="28">E77/$E$87*100</f>
        <v>10.689842767284647</v>
      </c>
      <c r="I77" s="18">
        <f t="shared" ref="I77:I87" si="29">F77/$F$87*100</f>
        <v>10.694152318985163</v>
      </c>
      <c r="J77" s="36">
        <f t="shared" ref="J77:J86" si="30">+F77/E77-1</f>
        <v>-0.11889456379839525</v>
      </c>
      <c r="K77" s="36">
        <f t="shared" ref="K77:K86" si="31">+F77/D77-1</f>
        <v>8.7575791549139526E-2</v>
      </c>
    </row>
    <row r="78" spans="2:12" x14ac:dyDescent="0.75">
      <c r="B78" s="73">
        <v>3</v>
      </c>
      <c r="C78" s="35" t="s">
        <v>44</v>
      </c>
      <c r="D78" s="17">
        <v>1.2963669697398763</v>
      </c>
      <c r="E78" s="17">
        <v>1.9129437346677485</v>
      </c>
      <c r="F78" s="17">
        <v>6.499485891954337</v>
      </c>
      <c r="G78" s="18">
        <f t="shared" si="27"/>
        <v>1.6792286595546755</v>
      </c>
      <c r="H78" s="18">
        <f t="shared" si="28"/>
        <v>1.5689972729419113</v>
      </c>
      <c r="I78" s="18">
        <f t="shared" si="29"/>
        <v>6.0526584187615606</v>
      </c>
      <c r="J78" s="36">
        <f t="shared" si="30"/>
        <v>2.3976356827260301</v>
      </c>
      <c r="K78" s="36">
        <f t="shared" si="31"/>
        <v>4.0136157767568683</v>
      </c>
    </row>
    <row r="79" spans="2:12" x14ac:dyDescent="0.75">
      <c r="B79" s="73">
        <v>4</v>
      </c>
      <c r="C79" s="35" t="s">
        <v>39</v>
      </c>
      <c r="D79" s="17">
        <v>5.4484522447206603</v>
      </c>
      <c r="E79" s="17">
        <v>4.2371916179325044</v>
      </c>
      <c r="F79" s="17">
        <v>5.183076192246908</v>
      </c>
      <c r="G79" s="18">
        <f t="shared" si="27"/>
        <v>7.0575673193723665</v>
      </c>
      <c r="H79" s="18">
        <f t="shared" si="28"/>
        <v>3.4753463852522106</v>
      </c>
      <c r="I79" s="18">
        <f t="shared" si="29"/>
        <v>4.8267494185840549</v>
      </c>
      <c r="J79" s="36">
        <f t="shared" si="30"/>
        <v>0.22323384439619431</v>
      </c>
      <c r="K79" s="36">
        <f t="shared" si="31"/>
        <v>-4.8706685964053587E-2</v>
      </c>
    </row>
    <row r="80" spans="2:12" x14ac:dyDescent="0.75">
      <c r="B80" s="73">
        <v>5</v>
      </c>
      <c r="C80" s="35" t="s">
        <v>37</v>
      </c>
      <c r="D80" s="17">
        <v>0.76424450422751733</v>
      </c>
      <c r="E80" s="17">
        <v>3.3000364348935172</v>
      </c>
      <c r="F80" s="17">
        <v>3.6427974840551909</v>
      </c>
      <c r="G80" s="18">
        <f t="shared" si="27"/>
        <v>0.98995215426038785</v>
      </c>
      <c r="H80" s="18">
        <f t="shared" si="28"/>
        <v>2.7066913015380338</v>
      </c>
      <c r="I80" s="18">
        <f>F80/$F$87*100</f>
        <v>3.3923619846615689</v>
      </c>
      <c r="J80" s="36">
        <f t="shared" si="30"/>
        <v>0.10386583782452496</v>
      </c>
      <c r="K80" s="36">
        <f t="shared" si="31"/>
        <v>3.7665340920406827</v>
      </c>
    </row>
    <row r="81" spans="2:16" ht="13.5" customHeight="1" x14ac:dyDescent="0.75">
      <c r="B81" s="73">
        <v>6</v>
      </c>
      <c r="C81" s="35" t="s">
        <v>52</v>
      </c>
      <c r="D81" s="17">
        <v>2.4638566922205585</v>
      </c>
      <c r="E81" s="17">
        <v>1.1047891396737592</v>
      </c>
      <c r="F81" s="17">
        <v>3.4951398360791548</v>
      </c>
      <c r="G81" s="18">
        <f t="shared" si="27"/>
        <v>3.1915181944527129</v>
      </c>
      <c r="H81" s="18">
        <f t="shared" si="28"/>
        <v>0.906148526958655</v>
      </c>
      <c r="I81" s="18">
        <f t="shared" si="29"/>
        <v>3.2548555232315937</v>
      </c>
      <c r="J81" s="36">
        <f t="shared" si="30"/>
        <v>2.1636261713355172</v>
      </c>
      <c r="K81" s="36">
        <f t="shared" si="31"/>
        <v>0.4185645809331342</v>
      </c>
    </row>
    <row r="82" spans="2:16" ht="14.25" customHeight="1" x14ac:dyDescent="0.75">
      <c r="B82" s="73">
        <v>7</v>
      </c>
      <c r="C82" s="35" t="s">
        <v>50</v>
      </c>
      <c r="D82" s="17">
        <v>3.5826175086674219</v>
      </c>
      <c r="E82" s="17">
        <v>3.8171904134992229</v>
      </c>
      <c r="F82" s="17">
        <v>3.2546625422072442</v>
      </c>
      <c r="G82" s="18">
        <f t="shared" si="27"/>
        <v>4.6406875037736111</v>
      </c>
      <c r="H82" s="18">
        <f t="shared" si="28"/>
        <v>3.1308612169508061</v>
      </c>
      <c r="I82" s="18">
        <f t="shared" si="29"/>
        <v>3.030910592590756</v>
      </c>
      <c r="J82" s="36">
        <f t="shared" si="30"/>
        <v>-0.14736699256674202</v>
      </c>
      <c r="K82" s="36">
        <f t="shared" si="31"/>
        <v>-9.154060283207921E-2</v>
      </c>
    </row>
    <row r="83" spans="2:16" x14ac:dyDescent="0.75">
      <c r="B83" s="73">
        <v>8</v>
      </c>
      <c r="C83" s="35" t="s">
        <v>36</v>
      </c>
      <c r="D83" s="17">
        <v>1.8862500637161697</v>
      </c>
      <c r="E83" s="17">
        <v>5.036967029916827</v>
      </c>
      <c r="F83" s="17">
        <v>3.2073024177738225</v>
      </c>
      <c r="G83" s="18">
        <f t="shared" si="27"/>
        <v>2.4433244906838314</v>
      </c>
      <c r="H83" s="18">
        <f t="shared" si="28"/>
        <v>4.1313225217313869</v>
      </c>
      <c r="I83" s="18">
        <f t="shared" si="29"/>
        <v>2.9868063879458329</v>
      </c>
      <c r="J83" s="36">
        <f t="shared" si="30"/>
        <v>-0.36324728775785076</v>
      </c>
      <c r="K83" s="36">
        <f t="shared" si="31"/>
        <v>0.70035907723443613</v>
      </c>
    </row>
    <row r="84" spans="2:16" x14ac:dyDescent="0.75">
      <c r="B84" s="73">
        <v>9</v>
      </c>
      <c r="C84" s="35" t="s">
        <v>38</v>
      </c>
      <c r="D84" s="17">
        <v>0.65421222083215347</v>
      </c>
      <c r="E84" s="17">
        <v>0.97971326813725979</v>
      </c>
      <c r="F84" s="17">
        <v>2.1033942987761849</v>
      </c>
      <c r="G84" s="18">
        <f t="shared" si="27"/>
        <v>0.84742355852579254</v>
      </c>
      <c r="H84" s="18">
        <f t="shared" si="28"/>
        <v>0.80356124339399471</v>
      </c>
      <c r="I84" s="18">
        <f t="shared" si="29"/>
        <v>1.9587898830925239</v>
      </c>
      <c r="J84" s="36">
        <f t="shared" si="30"/>
        <v>1.1469488749247958</v>
      </c>
      <c r="K84" s="36">
        <f t="shared" si="31"/>
        <v>2.2151559261621276</v>
      </c>
    </row>
    <row r="85" spans="2:16" ht="24" customHeight="1" x14ac:dyDescent="0.75">
      <c r="B85" s="73">
        <v>10</v>
      </c>
      <c r="C85" s="35" t="s">
        <v>64</v>
      </c>
      <c r="D85" s="17">
        <v>9.1076761802661915E-2</v>
      </c>
      <c r="E85" s="17">
        <v>0.88716076800531685</v>
      </c>
      <c r="F85" s="17">
        <v>2.0663454952696849</v>
      </c>
      <c r="G85" s="18">
        <f t="shared" si="27"/>
        <v>0.11797485758924613</v>
      </c>
      <c r="H85" s="18">
        <f t="shared" si="28"/>
        <v>0.72764964302682766</v>
      </c>
      <c r="I85" s="18">
        <f t="shared" si="29"/>
        <v>1.9242881153871354</v>
      </c>
      <c r="J85" s="36">
        <v>0</v>
      </c>
      <c r="K85" s="36">
        <f>IFERROR(F85/D85-1,0)</f>
        <v>21.68795524095249</v>
      </c>
    </row>
    <row r="86" spans="2:16" x14ac:dyDescent="0.75">
      <c r="B86" s="78" t="s">
        <v>41</v>
      </c>
      <c r="C86" s="78"/>
      <c r="D86" s="34">
        <f>+D87-SUM(D76:D85)</f>
        <v>17.795875932400222</v>
      </c>
      <c r="E86" s="34">
        <f t="shared" ref="E86:F86" si="32">+E87-SUM(E76:E85)</f>
        <v>21.436778297467598</v>
      </c>
      <c r="F86" s="34">
        <f t="shared" si="32"/>
        <v>18.628835916717335</v>
      </c>
      <c r="G86" s="18">
        <f t="shared" si="27"/>
        <v>23.05160929359532</v>
      </c>
      <c r="H86" s="18">
        <f t="shared" si="28"/>
        <v>17.582454768450784</v>
      </c>
      <c r="I86" s="18">
        <f t="shared" si="29"/>
        <v>17.348138363162569</v>
      </c>
      <c r="J86" s="36">
        <f t="shared" si="30"/>
        <v>-0.13098714469990924</v>
      </c>
      <c r="K86" s="36">
        <f t="shared" si="31"/>
        <v>4.6806349262110691E-2</v>
      </c>
    </row>
    <row r="87" spans="2:16" s="67" customFormat="1" x14ac:dyDescent="0.75">
      <c r="B87" s="78" t="s">
        <v>42</v>
      </c>
      <c r="C87" s="78"/>
      <c r="D87" s="8">
        <f>D8</f>
        <v>77.200145576580823</v>
      </c>
      <c r="E87" s="8">
        <f t="shared" ref="E87:F87" si="33">E8</f>
        <v>121.92141870845502</v>
      </c>
      <c r="F87" s="8">
        <f t="shared" si="33"/>
        <v>107.38233421214942</v>
      </c>
      <c r="G87" s="23">
        <f t="shared" si="27"/>
        <v>100</v>
      </c>
      <c r="H87" s="23">
        <f t="shared" si="28"/>
        <v>100</v>
      </c>
      <c r="I87" s="23">
        <f t="shared" si="29"/>
        <v>100</v>
      </c>
      <c r="J87" s="37">
        <f>+F87/E87-1</f>
        <v>-0.11924963349608186</v>
      </c>
      <c r="K87" s="37">
        <f>+F87/D87-1</f>
        <v>0.3909602554522198</v>
      </c>
      <c r="L87" s="66"/>
    </row>
    <row r="88" spans="2:16" s="67" customFormat="1" x14ac:dyDescent="0.75">
      <c r="B88" s="60" t="s">
        <v>11</v>
      </c>
      <c r="C88" s="38"/>
      <c r="D88" s="39"/>
      <c r="E88" s="39"/>
      <c r="F88" s="39"/>
      <c r="G88" s="39"/>
      <c r="H88" s="39"/>
      <c r="I88" s="39"/>
      <c r="J88" s="40"/>
      <c r="K88" s="40"/>
      <c r="L88" s="66"/>
    </row>
    <row r="89" spans="2:16" s="68" customFormat="1" x14ac:dyDescent="0.75">
      <c r="B89" s="60" t="s">
        <v>51</v>
      </c>
      <c r="K89" s="69"/>
      <c r="L89" s="41"/>
      <c r="M89" s="42"/>
      <c r="N89" s="70"/>
      <c r="O89" s="70"/>
      <c r="P89" s="70"/>
    </row>
    <row r="90" spans="2:16" s="68" customFormat="1" x14ac:dyDescent="0.75">
      <c r="K90" s="69"/>
      <c r="L90" s="41"/>
      <c r="M90" s="42"/>
      <c r="N90" s="70"/>
      <c r="O90" s="70"/>
      <c r="P90" s="70"/>
    </row>
    <row r="91" spans="2:16" s="68" customFormat="1" x14ac:dyDescent="0.75">
      <c r="B91" s="88" t="s">
        <v>31</v>
      </c>
      <c r="C91" s="81" t="s">
        <v>32</v>
      </c>
      <c r="D91" s="84" t="s">
        <v>43</v>
      </c>
      <c r="E91" s="84"/>
      <c r="F91" s="84"/>
      <c r="G91" s="84"/>
      <c r="H91" s="84"/>
      <c r="I91" s="84"/>
      <c r="J91" s="84"/>
      <c r="K91" s="84"/>
      <c r="L91" s="41"/>
      <c r="M91" s="42"/>
      <c r="N91" s="70"/>
      <c r="O91" s="70"/>
      <c r="P91" s="70"/>
    </row>
    <row r="92" spans="2:16" s="68" customFormat="1" ht="15" customHeight="1" x14ac:dyDescent="0.75">
      <c r="B92" s="88"/>
      <c r="C92" s="82"/>
      <c r="D92" s="74" t="s">
        <v>14</v>
      </c>
      <c r="E92" s="85"/>
      <c r="F92" s="75"/>
      <c r="G92" s="86" t="s">
        <v>15</v>
      </c>
      <c r="H92" s="86"/>
      <c r="I92" s="86"/>
      <c r="J92" s="87" t="s">
        <v>4</v>
      </c>
      <c r="K92" s="87"/>
      <c r="L92" s="41"/>
      <c r="M92" s="42"/>
      <c r="N92" s="70"/>
      <c r="O92" s="70"/>
      <c r="P92" s="70"/>
    </row>
    <row r="93" spans="2:16" s="68" customFormat="1" ht="15" customHeight="1" x14ac:dyDescent="0.75">
      <c r="B93" s="88"/>
      <c r="C93" s="82"/>
      <c r="D93" s="15">
        <v>2021</v>
      </c>
      <c r="E93" s="74">
        <v>2022</v>
      </c>
      <c r="F93" s="75"/>
      <c r="G93" s="15">
        <v>2021</v>
      </c>
      <c r="H93" s="74">
        <v>2022</v>
      </c>
      <c r="I93" s="75"/>
      <c r="J93" s="76" t="s">
        <v>60</v>
      </c>
      <c r="K93" s="76" t="s">
        <v>61</v>
      </c>
      <c r="L93" s="41"/>
      <c r="M93" s="42"/>
      <c r="N93" s="70"/>
      <c r="O93" s="70"/>
      <c r="P93" s="70"/>
    </row>
    <row r="94" spans="2:16" s="68" customFormat="1" x14ac:dyDescent="0.75">
      <c r="B94" s="88"/>
      <c r="C94" s="83"/>
      <c r="D94" s="16" t="s">
        <v>62</v>
      </c>
      <c r="E94" s="16" t="s">
        <v>55</v>
      </c>
      <c r="F94" s="16" t="s">
        <v>59</v>
      </c>
      <c r="G94" s="16" t="s">
        <v>62</v>
      </c>
      <c r="H94" s="16" t="s">
        <v>55</v>
      </c>
      <c r="I94" s="16" t="s">
        <v>59</v>
      </c>
      <c r="J94" s="77"/>
      <c r="K94" s="77"/>
      <c r="L94" s="41"/>
      <c r="M94" s="42"/>
      <c r="N94" s="70"/>
      <c r="O94" s="70"/>
      <c r="P94" s="70"/>
    </row>
    <row r="95" spans="2:16" s="68" customFormat="1" x14ac:dyDescent="0.75">
      <c r="B95" s="43">
        <v>1</v>
      </c>
      <c r="C95" s="35" t="s">
        <v>35</v>
      </c>
      <c r="D95" s="17">
        <v>35.566624483191077</v>
      </c>
      <c r="E95" s="17">
        <v>62.671572005629599</v>
      </c>
      <c r="F95" s="17">
        <v>57.548672532056962</v>
      </c>
      <c r="G95" s="18">
        <f>D95/$D$106*100</f>
        <v>93.669487451834286</v>
      </c>
      <c r="H95" s="18">
        <f>E95/$E$106*100</f>
        <v>94.423583282069373</v>
      </c>
      <c r="I95" s="18">
        <f>F95/$F$106*100</f>
        <v>91.996171922449776</v>
      </c>
      <c r="J95" s="44">
        <f>+F95/E95-1</f>
        <v>-8.1741997362256402E-2</v>
      </c>
      <c r="K95" s="44">
        <f>+F95/D95-1</f>
        <v>0.61805269317178757</v>
      </c>
      <c r="L95" s="41"/>
      <c r="M95" s="42"/>
      <c r="N95" s="70"/>
      <c r="O95" s="70"/>
      <c r="P95" s="70"/>
    </row>
    <row r="96" spans="2:16" s="68" customFormat="1" x14ac:dyDescent="0.75">
      <c r="B96" s="43">
        <v>2</v>
      </c>
      <c r="C96" s="35" t="s">
        <v>44</v>
      </c>
      <c r="D96" s="17">
        <v>0.65656225272057922</v>
      </c>
      <c r="E96" s="17">
        <v>0.7484086261325098</v>
      </c>
      <c r="F96" s="17">
        <v>1.2966013488202697</v>
      </c>
      <c r="G96" s="18">
        <f t="shared" ref="G96:G106" si="34">D96/$D$106*100</f>
        <v>1.7291449662765555</v>
      </c>
      <c r="H96" s="18">
        <f t="shared" ref="H96:H106" si="35">E96/$E$106*100</f>
        <v>1.1275833998913307</v>
      </c>
      <c r="I96" s="18">
        <f t="shared" ref="I96:I106" si="36">F96/$F$106*100</f>
        <v>2.0727213218429088</v>
      </c>
      <c r="J96" s="44">
        <f t="shared" ref="J96:J106" si="37">IFERROR(+F96/E96-1,0)</f>
        <v>0.73247782500932779</v>
      </c>
      <c r="K96" s="44">
        <f t="shared" ref="K96:K106" si="38">IFERROR(+F96/D96-1,0)</f>
        <v>0.97483383098491849</v>
      </c>
      <c r="L96" s="41"/>
      <c r="M96" s="42"/>
      <c r="N96" s="70"/>
      <c r="O96" s="70"/>
      <c r="P96" s="70"/>
    </row>
    <row r="97" spans="2:23" s="68" customFormat="1" x14ac:dyDescent="0.75">
      <c r="B97" s="43">
        <v>3</v>
      </c>
      <c r="C97" s="35" t="s">
        <v>34</v>
      </c>
      <c r="D97" s="17">
        <v>0.23857976657631783</v>
      </c>
      <c r="E97" s="17">
        <v>0.33501361161879256</v>
      </c>
      <c r="F97" s="17">
        <v>1.2022292097065546</v>
      </c>
      <c r="G97" s="18">
        <f t="shared" si="34"/>
        <v>0.62833189194390759</v>
      </c>
      <c r="H97" s="18">
        <f t="shared" si="35"/>
        <v>0.50474536771588219</v>
      </c>
      <c r="I97" s="18">
        <f t="shared" si="36"/>
        <v>1.9218598831232141</v>
      </c>
      <c r="J97" s="44">
        <f t="shared" si="37"/>
        <v>2.5885980987380144</v>
      </c>
      <c r="K97" s="44">
        <f t="shared" si="38"/>
        <v>4.0391079971233887</v>
      </c>
      <c r="L97" s="41"/>
      <c r="M97" s="42"/>
      <c r="N97" s="70"/>
      <c r="O97" s="70"/>
      <c r="P97" s="70"/>
    </row>
    <row r="98" spans="2:23" s="68" customFormat="1" x14ac:dyDescent="0.75">
      <c r="B98" s="43">
        <v>4</v>
      </c>
      <c r="C98" s="35" t="s">
        <v>48</v>
      </c>
      <c r="D98" s="17">
        <v>0.48622887859541247</v>
      </c>
      <c r="E98" s="17">
        <v>0.66949048642943021</v>
      </c>
      <c r="F98" s="17">
        <v>0.78371986623190126</v>
      </c>
      <c r="G98" s="18">
        <f t="shared" si="34"/>
        <v>1.2805491244702487</v>
      </c>
      <c r="H98" s="18">
        <f t="shared" si="35"/>
        <v>1.0086820655502939</v>
      </c>
      <c r="I98" s="18">
        <f t="shared" si="36"/>
        <v>1.2528391078481804</v>
      </c>
      <c r="J98" s="44">
        <f t="shared" si="37"/>
        <v>0.17062136373540793</v>
      </c>
      <c r="K98" s="44">
        <f t="shared" si="38"/>
        <v>0.61183323478412488</v>
      </c>
      <c r="L98" s="41"/>
      <c r="M98" s="42"/>
      <c r="N98" s="70"/>
      <c r="O98" s="70"/>
      <c r="P98" s="70"/>
    </row>
    <row r="99" spans="2:23" s="68" customFormat="1" x14ac:dyDescent="0.75">
      <c r="B99" s="43">
        <v>5</v>
      </c>
      <c r="C99" s="35" t="s">
        <v>52</v>
      </c>
      <c r="D99" s="17">
        <v>0.36909866904000971</v>
      </c>
      <c r="E99" s="17">
        <v>1.1529861000615735</v>
      </c>
      <c r="F99" s="17">
        <v>0.67392211075534425</v>
      </c>
      <c r="G99" s="18">
        <f t="shared" si="34"/>
        <v>0.97207096963816153</v>
      </c>
      <c r="H99" s="18">
        <f t="shared" si="35"/>
        <v>1.7371365606156006</v>
      </c>
      <c r="I99" s="18">
        <f t="shared" si="36"/>
        <v>1.0773185833062149</v>
      </c>
      <c r="J99" s="44">
        <f t="shared" si="37"/>
        <v>-0.41549849497807956</v>
      </c>
      <c r="K99" s="44">
        <f t="shared" si="38"/>
        <v>0.8258589566528407</v>
      </c>
      <c r="L99" s="41"/>
      <c r="M99" s="42"/>
      <c r="N99" s="70"/>
      <c r="O99" s="70"/>
      <c r="P99" s="70"/>
    </row>
    <row r="100" spans="2:23" s="68" customFormat="1" x14ac:dyDescent="0.75">
      <c r="B100" s="43">
        <v>6</v>
      </c>
      <c r="C100" s="35" t="s">
        <v>56</v>
      </c>
      <c r="D100" s="17">
        <v>2.4626943848861198E-2</v>
      </c>
      <c r="E100" s="17">
        <v>0.13920534906222817</v>
      </c>
      <c r="F100" s="17">
        <v>0.21587076505558944</v>
      </c>
      <c r="G100" s="18">
        <f t="shared" si="34"/>
        <v>6.4858367678893192E-2</v>
      </c>
      <c r="H100" s="18">
        <f t="shared" si="35"/>
        <v>0.20973253821215987</v>
      </c>
      <c r="I100" s="18">
        <f t="shared" si="36"/>
        <v>0.3450867438171113</v>
      </c>
      <c r="J100" s="44">
        <f t="shared" si="37"/>
        <v>0.55073613557112644</v>
      </c>
      <c r="K100" s="44">
        <f t="shared" si="38"/>
        <v>7.7656335426927843</v>
      </c>
      <c r="L100" s="41"/>
      <c r="M100" s="42"/>
      <c r="N100" s="70"/>
      <c r="O100" s="70"/>
      <c r="P100" s="70"/>
    </row>
    <row r="101" spans="2:23" s="68" customFormat="1" x14ac:dyDescent="0.75">
      <c r="B101" s="43">
        <v>7</v>
      </c>
      <c r="C101" s="35" t="s">
        <v>53</v>
      </c>
      <c r="D101" s="17">
        <v>7.7302869250374204E-2</v>
      </c>
      <c r="E101" s="17">
        <v>9.3714553788715446E-2</v>
      </c>
      <c r="F101" s="17">
        <v>0.16249866538156491</v>
      </c>
      <c r="G101" s="18">
        <f t="shared" si="34"/>
        <v>0.20358749941706725</v>
      </c>
      <c r="H101" s="18">
        <f t="shared" si="35"/>
        <v>0.14119422397153011</v>
      </c>
      <c r="I101" s="18">
        <f t="shared" si="36"/>
        <v>0.2597671588216694</v>
      </c>
      <c r="J101" s="44">
        <f t="shared" si="37"/>
        <v>0.73397470096189088</v>
      </c>
      <c r="K101" s="44">
        <f t="shared" si="38"/>
        <v>1.1021039316826946</v>
      </c>
      <c r="L101" s="41"/>
      <c r="M101" s="42"/>
      <c r="N101" s="70"/>
      <c r="O101" s="70"/>
      <c r="P101" s="70"/>
    </row>
    <row r="102" spans="2:23" s="68" customFormat="1" x14ac:dyDescent="0.75">
      <c r="B102" s="43">
        <v>8</v>
      </c>
      <c r="C102" s="35" t="s">
        <v>54</v>
      </c>
      <c r="D102" s="17">
        <v>0</v>
      </c>
      <c r="E102" s="17">
        <v>0.12083252440943343</v>
      </c>
      <c r="F102" s="17">
        <v>0.10508906207079589</v>
      </c>
      <c r="G102" s="18">
        <f t="shared" si="34"/>
        <v>0</v>
      </c>
      <c r="H102" s="18">
        <f t="shared" si="35"/>
        <v>0.1820512804550673</v>
      </c>
      <c r="I102" s="18">
        <f t="shared" si="36"/>
        <v>0.1679933002112009</v>
      </c>
      <c r="J102" s="44">
        <f t="shared" si="37"/>
        <v>-0.13029159504515353</v>
      </c>
      <c r="K102" s="44">
        <f t="shared" si="38"/>
        <v>0</v>
      </c>
      <c r="L102" s="41"/>
      <c r="M102" s="42"/>
      <c r="N102" s="70"/>
      <c r="O102" s="70"/>
      <c r="P102" s="70"/>
    </row>
    <row r="103" spans="2:23" s="68" customFormat="1" x14ac:dyDescent="0.75">
      <c r="B103" s="43">
        <v>9</v>
      </c>
      <c r="C103" s="35" t="s">
        <v>65</v>
      </c>
      <c r="D103" s="17">
        <v>1.6493709292447107E-2</v>
      </c>
      <c r="E103" s="17">
        <v>6.893836996784504E-2</v>
      </c>
      <c r="F103" s="17">
        <v>8.6365497152651322E-2</v>
      </c>
      <c r="G103" s="18">
        <f t="shared" si="34"/>
        <v>4.3438400974296271E-2</v>
      </c>
      <c r="H103" s="18">
        <f t="shared" si="35"/>
        <v>0.10386540036691926</v>
      </c>
      <c r="I103" s="18">
        <f t="shared" si="36"/>
        <v>0.13806217892858091</v>
      </c>
      <c r="J103" s="44">
        <f t="shared" si="37"/>
        <v>0.25279285241201421</v>
      </c>
      <c r="K103" s="44">
        <f t="shared" si="38"/>
        <v>4.2362689084256084</v>
      </c>
      <c r="L103" s="71"/>
      <c r="M103" s="45"/>
      <c r="O103" s="70"/>
    </row>
    <row r="104" spans="2:23" s="68" customFormat="1" x14ac:dyDescent="0.75">
      <c r="B104" s="43">
        <v>10</v>
      </c>
      <c r="C104" s="35" t="s">
        <v>57</v>
      </c>
      <c r="D104" s="17">
        <v>0</v>
      </c>
      <c r="E104" s="17">
        <v>0.10084652599274804</v>
      </c>
      <c r="F104" s="17">
        <v>7.9603638884348946E-2</v>
      </c>
      <c r="G104" s="18">
        <f t="shared" si="34"/>
        <v>0</v>
      </c>
      <c r="H104" s="18">
        <f t="shared" si="35"/>
        <v>0.15193954836378223</v>
      </c>
      <c r="I104" s="18">
        <f t="shared" si="36"/>
        <v>0.12725280577719383</v>
      </c>
      <c r="J104" s="44">
        <f t="shared" si="37"/>
        <v>-0.21064570047684827</v>
      </c>
      <c r="K104" s="44">
        <f t="shared" si="38"/>
        <v>0</v>
      </c>
      <c r="L104" s="70"/>
      <c r="O104" s="70"/>
    </row>
    <row r="105" spans="2:23" s="68" customFormat="1" x14ac:dyDescent="0.75">
      <c r="B105" s="79" t="s">
        <v>41</v>
      </c>
      <c r="C105" s="79"/>
      <c r="D105" s="34">
        <f>+D106-SUM(D95:D104)</f>
        <v>0.53482415854197995</v>
      </c>
      <c r="E105" s="34">
        <f>+E106-SUM(E95:E104)</f>
        <v>0.27178752699933284</v>
      </c>
      <c r="F105" s="34">
        <f t="shared" ref="F105" si="39">+F106-SUM(F95:F104)</f>
        <v>0.40093513585001261</v>
      </c>
      <c r="G105" s="18">
        <f t="shared" si="34"/>
        <v>1.4085313277666176</v>
      </c>
      <c r="H105" s="18">
        <f t="shared" si="35"/>
        <v>0.40948633278807717</v>
      </c>
      <c r="I105" s="18">
        <f t="shared" si="36"/>
        <v>0.64092699387396546</v>
      </c>
      <c r="J105" s="44">
        <f t="shared" si="37"/>
        <v>0.47517857157218546</v>
      </c>
      <c r="K105" s="44">
        <f t="shared" si="38"/>
        <v>-0.25034213685666551</v>
      </c>
      <c r="L105" s="70"/>
      <c r="O105" s="70"/>
      <c r="T105" s="46"/>
    </row>
    <row r="106" spans="2:23" s="68" customFormat="1" x14ac:dyDescent="0.75">
      <c r="B106" s="78" t="s">
        <v>42</v>
      </c>
      <c r="C106" s="78"/>
      <c r="D106" s="23">
        <f>D9</f>
        <v>37.970341731057047</v>
      </c>
      <c r="E106" s="23">
        <f t="shared" ref="E106:F106" si="40">E9</f>
        <v>66.372795680092196</v>
      </c>
      <c r="F106" s="23">
        <f t="shared" si="40"/>
        <v>62.555507831965983</v>
      </c>
      <c r="G106" s="23">
        <f t="shared" si="34"/>
        <v>100</v>
      </c>
      <c r="H106" s="23">
        <f t="shared" si="35"/>
        <v>100</v>
      </c>
      <c r="I106" s="23">
        <f t="shared" si="36"/>
        <v>100</v>
      </c>
      <c r="J106" s="47">
        <f t="shared" si="37"/>
        <v>-5.7512838038720204E-2</v>
      </c>
      <c r="K106" s="47">
        <f t="shared" si="38"/>
        <v>0.64748340362710022</v>
      </c>
      <c r="L106" s="70"/>
      <c r="O106" s="70"/>
    </row>
    <row r="107" spans="2:23" s="68" customFormat="1" x14ac:dyDescent="0.75">
      <c r="B107" s="60" t="s">
        <v>11</v>
      </c>
      <c r="C107" s="38"/>
      <c r="D107" s="39"/>
      <c r="E107" s="39"/>
      <c r="F107" s="39"/>
      <c r="G107" s="48"/>
      <c r="H107" s="48"/>
      <c r="I107" s="48"/>
      <c r="J107" s="49"/>
      <c r="K107" s="49"/>
      <c r="L107" s="70"/>
      <c r="O107" s="70"/>
    </row>
    <row r="108" spans="2:23" s="68" customFormat="1" x14ac:dyDescent="0.75">
      <c r="B108" s="60" t="s">
        <v>51</v>
      </c>
      <c r="C108" s="38"/>
      <c r="D108" s="39"/>
      <c r="E108" s="39"/>
      <c r="F108" s="39"/>
      <c r="G108" s="48"/>
      <c r="H108" s="48"/>
      <c r="I108" s="48"/>
      <c r="J108" s="49"/>
      <c r="K108" s="49"/>
      <c r="L108" s="70"/>
      <c r="O108" s="70"/>
    </row>
    <row r="109" spans="2:23" s="68" customFormat="1" x14ac:dyDescent="0.75">
      <c r="B109" s="38"/>
      <c r="C109" s="38"/>
      <c r="D109" s="39"/>
      <c r="E109" s="39"/>
      <c r="F109" s="39"/>
      <c r="G109" s="48"/>
      <c r="H109" s="48"/>
      <c r="I109" s="48"/>
      <c r="J109" s="49"/>
      <c r="K109" s="49"/>
      <c r="L109" s="70"/>
      <c r="O109" s="70"/>
    </row>
    <row r="110" spans="2:23" x14ac:dyDescent="0.75">
      <c r="B110" s="80" t="s">
        <v>31</v>
      </c>
      <c r="C110" s="81" t="s">
        <v>32</v>
      </c>
      <c r="D110" s="84" t="s">
        <v>45</v>
      </c>
      <c r="E110" s="84"/>
      <c r="F110" s="84"/>
      <c r="G110" s="84"/>
      <c r="H110" s="84"/>
      <c r="I110" s="84"/>
      <c r="J110" s="84"/>
      <c r="K110" s="84"/>
      <c r="L110" s="70"/>
      <c r="M110" s="68"/>
      <c r="N110" s="68"/>
      <c r="O110" s="70"/>
      <c r="P110" s="68"/>
      <c r="Q110" s="68"/>
      <c r="R110" s="68"/>
      <c r="S110" s="68"/>
      <c r="T110" s="68"/>
      <c r="U110" s="68"/>
      <c r="V110" s="68"/>
      <c r="W110" s="68"/>
    </row>
    <row r="111" spans="2:23" ht="17.25" customHeight="1" x14ac:dyDescent="0.75">
      <c r="B111" s="80"/>
      <c r="C111" s="82"/>
      <c r="D111" s="74" t="s">
        <v>14</v>
      </c>
      <c r="E111" s="85"/>
      <c r="F111" s="75"/>
      <c r="G111" s="86" t="s">
        <v>15</v>
      </c>
      <c r="H111" s="86"/>
      <c r="I111" s="86"/>
      <c r="J111" s="87" t="s">
        <v>4</v>
      </c>
      <c r="K111" s="87"/>
      <c r="L111" s="70"/>
      <c r="M111" s="68"/>
      <c r="N111" s="68"/>
      <c r="O111" s="70"/>
      <c r="P111" s="68"/>
      <c r="Q111" s="68"/>
      <c r="R111" s="68"/>
      <c r="S111" s="68"/>
      <c r="T111" s="68"/>
      <c r="U111" s="68"/>
      <c r="V111" s="68"/>
      <c r="W111" s="68"/>
    </row>
    <row r="112" spans="2:23" ht="10.5" customHeight="1" x14ac:dyDescent="0.75">
      <c r="B112" s="80"/>
      <c r="C112" s="82"/>
      <c r="D112" s="15">
        <v>2021</v>
      </c>
      <c r="E112" s="74">
        <v>2022</v>
      </c>
      <c r="F112" s="75"/>
      <c r="G112" s="15">
        <v>2021</v>
      </c>
      <c r="H112" s="74">
        <v>2022</v>
      </c>
      <c r="I112" s="75"/>
      <c r="J112" s="76" t="s">
        <v>60</v>
      </c>
      <c r="K112" s="76" t="s">
        <v>61</v>
      </c>
      <c r="L112" s="70"/>
      <c r="M112" s="68"/>
      <c r="N112" s="68"/>
      <c r="O112" s="70"/>
      <c r="P112" s="68"/>
      <c r="Q112" s="68"/>
      <c r="R112" s="68"/>
      <c r="S112" s="68"/>
      <c r="T112" s="68"/>
      <c r="U112" s="68"/>
      <c r="V112" s="68"/>
      <c r="W112" s="68"/>
    </row>
    <row r="113" spans="2:23" x14ac:dyDescent="0.75">
      <c r="B113" s="80"/>
      <c r="C113" s="83"/>
      <c r="D113" s="16" t="s">
        <v>62</v>
      </c>
      <c r="E113" s="16" t="s">
        <v>55</v>
      </c>
      <c r="F113" s="16" t="s">
        <v>59</v>
      </c>
      <c r="G113" s="16" t="s">
        <v>62</v>
      </c>
      <c r="H113" s="16" t="s">
        <v>55</v>
      </c>
      <c r="I113" s="16" t="s">
        <v>59</v>
      </c>
      <c r="J113" s="77"/>
      <c r="K113" s="77"/>
      <c r="L113" s="70"/>
      <c r="M113" s="68"/>
      <c r="N113" s="68"/>
      <c r="O113" s="70"/>
      <c r="P113" s="68"/>
      <c r="Q113" s="68"/>
      <c r="R113" s="68"/>
      <c r="S113" s="68"/>
      <c r="T113" s="68"/>
      <c r="U113" s="68"/>
      <c r="V113" s="68"/>
      <c r="W113" s="68"/>
    </row>
    <row r="114" spans="2:23" x14ac:dyDescent="0.75">
      <c r="B114" s="43">
        <v>1</v>
      </c>
      <c r="C114" s="35" t="s">
        <v>40</v>
      </c>
      <c r="D114" s="17">
        <v>62.940281649287968</v>
      </c>
      <c r="E114" s="17">
        <v>87.323182383054828</v>
      </c>
      <c r="F114" s="17">
        <v>104.50704989902319</v>
      </c>
      <c r="G114" s="18">
        <f>D114/$D$125*100</f>
        <v>18.325194163670702</v>
      </c>
      <c r="H114" s="18">
        <f>E114/$E$125*100</f>
        <v>17.884977852957292</v>
      </c>
      <c r="I114" s="18">
        <f>F114/$F$125*100</f>
        <v>22.076524553555032</v>
      </c>
      <c r="J114" s="36">
        <f>+F114/E114-1</f>
        <v>0.19678471451703428</v>
      </c>
      <c r="K114" s="36">
        <f>+F114/D114-1</f>
        <v>0.66041598735371165</v>
      </c>
      <c r="L114" s="70"/>
      <c r="M114" s="68"/>
      <c r="N114" s="68"/>
      <c r="O114" s="70"/>
      <c r="P114" s="68"/>
      <c r="Q114" s="68"/>
      <c r="R114" s="68"/>
      <c r="S114" s="68"/>
      <c r="T114" s="68"/>
      <c r="U114" s="68"/>
      <c r="V114" s="68"/>
      <c r="W114" s="68"/>
    </row>
    <row r="115" spans="2:23" x14ac:dyDescent="0.75">
      <c r="B115" s="43">
        <v>2</v>
      </c>
      <c r="C115" s="35" t="s">
        <v>48</v>
      </c>
      <c r="D115" s="17">
        <v>27.084023489987459</v>
      </c>
      <c r="E115" s="17">
        <v>58.184454983472939</v>
      </c>
      <c r="F115" s="17">
        <v>56.636492149517252</v>
      </c>
      <c r="G115" s="18">
        <f t="shared" ref="G115:G125" si="41">D115/$D$125*100</f>
        <v>7.8855698796043301</v>
      </c>
      <c r="H115" s="18">
        <f t="shared" ref="H115:H125" si="42">E115/$E$125*100</f>
        <v>11.916969358731698</v>
      </c>
      <c r="I115" s="18">
        <f t="shared" ref="I115:I125" si="43">F115/$F$125*100</f>
        <v>11.964139364513162</v>
      </c>
      <c r="J115" s="36">
        <f t="shared" ref="J115:J125" si="44">+F115/E115-1</f>
        <v>-2.6604405496199579E-2</v>
      </c>
      <c r="K115" s="36">
        <f>+F115/D115-1</f>
        <v>1.0911402683746334</v>
      </c>
      <c r="L115" s="70"/>
      <c r="M115" s="68"/>
      <c r="N115" s="68"/>
      <c r="O115" s="70"/>
      <c r="P115" s="68"/>
      <c r="Q115" s="68"/>
      <c r="R115" s="68"/>
      <c r="S115" s="68"/>
      <c r="T115" s="68"/>
      <c r="U115" s="68"/>
      <c r="V115" s="68"/>
      <c r="W115" s="68"/>
    </row>
    <row r="116" spans="2:23" x14ac:dyDescent="0.75">
      <c r="B116" s="43">
        <v>3</v>
      </c>
      <c r="C116" s="35" t="s">
        <v>46</v>
      </c>
      <c r="D116" s="17">
        <v>24.864023729995129</v>
      </c>
      <c r="E116" s="17">
        <v>45.23103166803169</v>
      </c>
      <c r="F116" s="17">
        <v>51.153330154180921</v>
      </c>
      <c r="G116" s="18">
        <f t="shared" si="41"/>
        <v>7.2392123232170373</v>
      </c>
      <c r="H116" s="18">
        <f t="shared" si="42"/>
        <v>9.2639317254902949</v>
      </c>
      <c r="I116" s="18">
        <f t="shared" si="43"/>
        <v>10.805852334708737</v>
      </c>
      <c r="J116" s="36">
        <f t="shared" si="44"/>
        <v>0.13093441090654978</v>
      </c>
      <c r="K116" s="36">
        <f t="shared" ref="K116:K125" si="45">+F116/D116-1</f>
        <v>1.0573230909714444</v>
      </c>
      <c r="L116" s="70"/>
      <c r="M116" s="68"/>
      <c r="N116" s="68"/>
      <c r="O116" s="70"/>
      <c r="P116" s="68"/>
      <c r="Q116" s="68"/>
      <c r="R116" s="68"/>
      <c r="S116" s="68"/>
      <c r="T116" s="68"/>
      <c r="U116" s="68"/>
      <c r="V116" s="68"/>
      <c r="W116" s="68"/>
    </row>
    <row r="117" spans="2:23" x14ac:dyDescent="0.75">
      <c r="B117" s="43">
        <v>4</v>
      </c>
      <c r="C117" s="35" t="s">
        <v>47</v>
      </c>
      <c r="D117" s="17">
        <v>34.023131474473075</v>
      </c>
      <c r="E117" s="17">
        <v>56.184433601024274</v>
      </c>
      <c r="F117" s="17">
        <v>38.803095343847303</v>
      </c>
      <c r="G117" s="18">
        <f t="shared" si="41"/>
        <v>9.9059056297195376</v>
      </c>
      <c r="H117" s="18">
        <f t="shared" si="42"/>
        <v>11.507337721927351</v>
      </c>
      <c r="I117" s="18">
        <f t="shared" si="43"/>
        <v>8.1969349239126199</v>
      </c>
      <c r="J117" s="36">
        <f t="shared" si="44"/>
        <v>-0.30936216925501048</v>
      </c>
      <c r="K117" s="36">
        <f t="shared" si="45"/>
        <v>0.14049159093308461</v>
      </c>
      <c r="L117" s="70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</row>
    <row r="118" spans="2:23" x14ac:dyDescent="0.75">
      <c r="B118" s="43">
        <v>5</v>
      </c>
      <c r="C118" s="35" t="s">
        <v>34</v>
      </c>
      <c r="D118" s="17">
        <v>29.348992100620979</v>
      </c>
      <c r="E118" s="17">
        <v>30.908972748321411</v>
      </c>
      <c r="F118" s="17">
        <v>35.853975023465281</v>
      </c>
      <c r="G118" s="18">
        <f t="shared" si="41"/>
        <v>8.5450202105665571</v>
      </c>
      <c r="H118" s="18">
        <f t="shared" si="42"/>
        <v>6.3305788677791215</v>
      </c>
      <c r="I118" s="18">
        <f t="shared" si="43"/>
        <v>7.5739498982401052</v>
      </c>
      <c r="J118" s="36">
        <f t="shared" si="44"/>
        <v>0.15998597932739189</v>
      </c>
      <c r="K118" s="36">
        <f t="shared" si="45"/>
        <v>0.22164246392320464</v>
      </c>
      <c r="L118" s="70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</row>
    <row r="119" spans="2:23" x14ac:dyDescent="0.75">
      <c r="B119" s="43">
        <v>6</v>
      </c>
      <c r="C119" s="35" t="s">
        <v>66</v>
      </c>
      <c r="D119" s="17">
        <v>0.45691560132893727</v>
      </c>
      <c r="E119" s="17">
        <v>1.1526982190740542</v>
      </c>
      <c r="F119" s="17">
        <v>18.700632901696832</v>
      </c>
      <c r="G119" s="18">
        <f t="shared" si="41"/>
        <v>0.13303192949499382</v>
      </c>
      <c r="H119" s="18">
        <f t="shared" si="42"/>
        <v>0.23608830503734973</v>
      </c>
      <c r="I119" s="18">
        <f t="shared" si="43"/>
        <v>3.9504031720369905</v>
      </c>
      <c r="J119" s="36">
        <f t="shared" si="44"/>
        <v>15.223355421437866</v>
      </c>
      <c r="K119" s="36">
        <f>IFERROR(+F119/D119-1,"0.00")</f>
        <v>39.927980675875617</v>
      </c>
      <c r="L119" s="70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2:23" x14ac:dyDescent="0.75">
      <c r="B120" s="43">
        <v>7</v>
      </c>
      <c r="C120" s="35" t="s">
        <v>67</v>
      </c>
      <c r="D120" s="17">
        <v>2.5782556215866341</v>
      </c>
      <c r="E120" s="17">
        <v>3.8226452481112623</v>
      </c>
      <c r="F120" s="17">
        <v>12.211348676084718</v>
      </c>
      <c r="G120" s="18">
        <f t="shared" si="41"/>
        <v>0.75066449706116078</v>
      </c>
      <c r="H120" s="18">
        <f t="shared" si="42"/>
        <v>0.78292984447448677</v>
      </c>
      <c r="I120" s="18">
        <f t="shared" si="43"/>
        <v>2.5795784986762484</v>
      </c>
      <c r="J120" s="36">
        <f t="shared" si="44"/>
        <v>2.1944760456435883</v>
      </c>
      <c r="K120" s="36">
        <f>IFERROR(+F120/D120-1,"0.00")</f>
        <v>3.7362831574357118</v>
      </c>
      <c r="L120" s="70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2:23" x14ac:dyDescent="0.75">
      <c r="B121" s="43">
        <v>9</v>
      </c>
      <c r="C121" s="35" t="s">
        <v>68</v>
      </c>
      <c r="D121" s="17">
        <v>7.9870065581334186</v>
      </c>
      <c r="E121" s="17">
        <v>3.0418955479245877</v>
      </c>
      <c r="F121" s="17">
        <v>9.7354605826595773</v>
      </c>
      <c r="G121" s="18">
        <f t="shared" si="41"/>
        <v>2.325433603552391</v>
      </c>
      <c r="H121" s="18">
        <f t="shared" si="42"/>
        <v>0.6230216652777173</v>
      </c>
      <c r="I121" s="18">
        <f t="shared" si="43"/>
        <v>2.0565611104793056</v>
      </c>
      <c r="J121" s="36">
        <f t="shared" si="44"/>
        <v>2.2004585395122618</v>
      </c>
      <c r="K121" s="36">
        <f t="shared" si="45"/>
        <v>0.21891230610617862</v>
      </c>
      <c r="L121" s="70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</row>
    <row r="122" spans="2:23" x14ac:dyDescent="0.75">
      <c r="B122" s="43">
        <v>10</v>
      </c>
      <c r="C122" s="35" t="s">
        <v>38</v>
      </c>
      <c r="D122" s="17">
        <v>5.8155326211214051</v>
      </c>
      <c r="E122" s="17">
        <v>13.680160088245358</v>
      </c>
      <c r="F122" s="17">
        <v>8.7719303853828166</v>
      </c>
      <c r="G122" s="18">
        <f t="shared" si="41"/>
        <v>1.693204441648954</v>
      </c>
      <c r="H122" s="18">
        <f t="shared" si="42"/>
        <v>2.8018832287845812</v>
      </c>
      <c r="I122" s="18">
        <f t="shared" si="43"/>
        <v>1.8530207935454246</v>
      </c>
      <c r="J122" s="36">
        <f t="shared" si="44"/>
        <v>-0.35878452234487557</v>
      </c>
      <c r="K122" s="36">
        <f>IFERROR(+F122/D122-1,0)</f>
        <v>0.50836233873473335</v>
      </c>
      <c r="L122" s="70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</row>
    <row r="123" spans="2:23" x14ac:dyDescent="0.75">
      <c r="B123" s="43">
        <v>11</v>
      </c>
      <c r="C123" s="35" t="s">
        <v>69</v>
      </c>
      <c r="D123" s="17">
        <v>1.6665007948946153</v>
      </c>
      <c r="E123" s="17">
        <v>0.40065609834142907</v>
      </c>
      <c r="F123" s="17">
        <v>7.7573824479255959</v>
      </c>
      <c r="G123" s="18">
        <f t="shared" si="41"/>
        <v>0.48520517926059953</v>
      </c>
      <c r="H123" s="18">
        <f t="shared" si="42"/>
        <v>8.2059829359577438E-2</v>
      </c>
      <c r="I123" s="18">
        <f t="shared" si="43"/>
        <v>1.638703266893643</v>
      </c>
      <c r="J123" s="36">
        <f t="shared" si="44"/>
        <v>18.36169817466487</v>
      </c>
      <c r="K123" s="36">
        <f t="shared" si="45"/>
        <v>3.6548927379396483</v>
      </c>
      <c r="L123" s="70"/>
      <c r="M123" s="68"/>
      <c r="N123" s="68"/>
      <c r="O123" s="70"/>
      <c r="P123" s="70"/>
      <c r="Q123" s="50"/>
      <c r="R123" s="68"/>
      <c r="S123" s="68"/>
      <c r="T123" s="68"/>
      <c r="U123" s="68"/>
      <c r="V123" s="68"/>
      <c r="W123" s="68"/>
    </row>
    <row r="124" spans="2:23" x14ac:dyDescent="0.75">
      <c r="B124" s="78" t="s">
        <v>41</v>
      </c>
      <c r="C124" s="78"/>
      <c r="D124" s="51">
        <f>+D125-SUM(D114:D123)</f>
        <v>146.69844560117642</v>
      </c>
      <c r="E124" s="51">
        <f>+E125-SUM(E114:E123)</f>
        <v>188.31862823864174</v>
      </c>
      <c r="F124" s="51">
        <f>+F125-SUM(F114:F123)</f>
        <v>129.2547288673627</v>
      </c>
      <c r="G124" s="18">
        <f t="shared" si="41"/>
        <v>42.711558142203735</v>
      </c>
      <c r="H124" s="18">
        <f t="shared" si="42"/>
        <v>38.570221600180531</v>
      </c>
      <c r="I124" s="18">
        <f t="shared" si="43"/>
        <v>27.30433208343873</v>
      </c>
      <c r="J124" s="36">
        <f t="shared" si="44"/>
        <v>-0.31363811389084617</v>
      </c>
      <c r="K124" s="36">
        <f t="shared" si="45"/>
        <v>-0.11890866779350406</v>
      </c>
      <c r="L124" s="70"/>
      <c r="M124" s="68"/>
      <c r="N124" s="68"/>
      <c r="O124" s="70"/>
      <c r="P124" s="70"/>
      <c r="Q124" s="50"/>
      <c r="R124" s="68"/>
      <c r="S124" s="68"/>
      <c r="T124" s="68"/>
      <c r="U124" s="68"/>
      <c r="V124" s="68"/>
      <c r="W124" s="68"/>
    </row>
    <row r="125" spans="2:23" s="67" customFormat="1" x14ac:dyDescent="0.75">
      <c r="B125" s="78" t="s">
        <v>49</v>
      </c>
      <c r="C125" s="78"/>
      <c r="D125" s="8">
        <f>D10</f>
        <v>343.46310924260604</v>
      </c>
      <c r="E125" s="8">
        <f t="shared" ref="E125:F125" si="46">E10</f>
        <v>488.24875882424357</v>
      </c>
      <c r="F125" s="8">
        <f t="shared" si="46"/>
        <v>473.38542643114619</v>
      </c>
      <c r="G125" s="23">
        <f t="shared" si="41"/>
        <v>100</v>
      </c>
      <c r="H125" s="23">
        <f t="shared" si="42"/>
        <v>100</v>
      </c>
      <c r="I125" s="23">
        <f t="shared" si="43"/>
        <v>100</v>
      </c>
      <c r="J125" s="37">
        <f t="shared" si="44"/>
        <v>-3.0442130419112368E-2</v>
      </c>
      <c r="K125" s="37">
        <f t="shared" si="45"/>
        <v>0.37827153395030022</v>
      </c>
      <c r="L125" s="71"/>
      <c r="M125" s="69"/>
      <c r="N125" s="69"/>
      <c r="O125" s="71"/>
      <c r="P125" s="71"/>
      <c r="Q125" s="52"/>
      <c r="R125" s="69"/>
      <c r="S125" s="69"/>
      <c r="T125" s="69"/>
      <c r="U125" s="69"/>
      <c r="V125" s="69"/>
      <c r="W125" s="69"/>
    </row>
    <row r="126" spans="2:23" x14ac:dyDescent="0.75">
      <c r="B126" s="60" t="s">
        <v>11</v>
      </c>
      <c r="L126" s="70"/>
      <c r="M126" s="68"/>
      <c r="N126" s="68"/>
      <c r="O126" s="70"/>
      <c r="P126" s="70"/>
      <c r="Q126" s="50"/>
      <c r="R126" s="68"/>
      <c r="S126" s="68"/>
      <c r="T126" s="68"/>
      <c r="U126" s="68"/>
      <c r="V126" s="68"/>
      <c r="W126" s="68"/>
    </row>
    <row r="127" spans="2:23" x14ac:dyDescent="0.75">
      <c r="B127" s="60" t="s">
        <v>51</v>
      </c>
      <c r="C127" s="53"/>
      <c r="D127" s="53"/>
      <c r="E127" s="53"/>
      <c r="F127" s="54"/>
      <c r="L127" s="70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</row>
  </sheetData>
  <mergeCells count="104">
    <mergeCell ref="J18:J19"/>
    <mergeCell ref="K18:K19"/>
    <mergeCell ref="B7:C7"/>
    <mergeCell ref="B8:C8"/>
    <mergeCell ref="B9:C9"/>
    <mergeCell ref="B10:C10"/>
    <mergeCell ref="B11:C11"/>
    <mergeCell ref="B12:C12"/>
    <mergeCell ref="B4:C6"/>
    <mergeCell ref="D4:F4"/>
    <mergeCell ref="G4:I4"/>
    <mergeCell ref="J4:K4"/>
    <mergeCell ref="E5:F5"/>
    <mergeCell ref="H5:I5"/>
    <mergeCell ref="J5:J6"/>
    <mergeCell ref="K5:K6"/>
    <mergeCell ref="J17:K17"/>
    <mergeCell ref="B20:C20"/>
    <mergeCell ref="B21:C21"/>
    <mergeCell ref="B22:C22"/>
    <mergeCell ref="B23:C23"/>
    <mergeCell ref="B24:C24"/>
    <mergeCell ref="B25:C25"/>
    <mergeCell ref="B17:C19"/>
    <mergeCell ref="D17:F17"/>
    <mergeCell ref="G17:I17"/>
    <mergeCell ref="E18:F18"/>
    <mergeCell ref="H18:I18"/>
    <mergeCell ref="G35:I35"/>
    <mergeCell ref="J35:K35"/>
    <mergeCell ref="E36:F36"/>
    <mergeCell ref="H36:I36"/>
    <mergeCell ref="J36:J37"/>
    <mergeCell ref="K36:K37"/>
    <mergeCell ref="B26:C26"/>
    <mergeCell ref="B27:C27"/>
    <mergeCell ref="B28:C28"/>
    <mergeCell ref="B29:C29"/>
    <mergeCell ref="B35:C37"/>
    <mergeCell ref="D35:F35"/>
    <mergeCell ref="B44:C44"/>
    <mergeCell ref="B45:C45"/>
    <mergeCell ref="B46:C46"/>
    <mergeCell ref="B47:C47"/>
    <mergeCell ref="B53:C55"/>
    <mergeCell ref="D53:F53"/>
    <mergeCell ref="B38:C38"/>
    <mergeCell ref="B39:C39"/>
    <mergeCell ref="B40:C40"/>
    <mergeCell ref="B41:C41"/>
    <mergeCell ref="B42:C42"/>
    <mergeCell ref="B43:C43"/>
    <mergeCell ref="B56:C56"/>
    <mergeCell ref="B57:C57"/>
    <mergeCell ref="B58:C58"/>
    <mergeCell ref="B59:C59"/>
    <mergeCell ref="B60:C60"/>
    <mergeCell ref="B61:C61"/>
    <mergeCell ref="G53:I53"/>
    <mergeCell ref="J53:K53"/>
    <mergeCell ref="E54:F54"/>
    <mergeCell ref="H54:I54"/>
    <mergeCell ref="J54:J55"/>
    <mergeCell ref="K54:K55"/>
    <mergeCell ref="D72:K72"/>
    <mergeCell ref="D73:F73"/>
    <mergeCell ref="G73:I73"/>
    <mergeCell ref="J73:K73"/>
    <mergeCell ref="E74:F74"/>
    <mergeCell ref="H74:I74"/>
    <mergeCell ref="J74:J75"/>
    <mergeCell ref="K74:K75"/>
    <mergeCell ref="B62:C62"/>
    <mergeCell ref="B63:C63"/>
    <mergeCell ref="B64:C64"/>
    <mergeCell ref="B65:C65"/>
    <mergeCell ref="B72:B75"/>
    <mergeCell ref="C72:C75"/>
    <mergeCell ref="B86:C86"/>
    <mergeCell ref="B87:C87"/>
    <mergeCell ref="B91:B94"/>
    <mergeCell ref="C91:C94"/>
    <mergeCell ref="D91:K91"/>
    <mergeCell ref="D92:F92"/>
    <mergeCell ref="G92:I92"/>
    <mergeCell ref="J92:K92"/>
    <mergeCell ref="E93:F93"/>
    <mergeCell ref="H93:I93"/>
    <mergeCell ref="E112:F112"/>
    <mergeCell ref="H112:I112"/>
    <mergeCell ref="J112:J113"/>
    <mergeCell ref="K112:K113"/>
    <mergeCell ref="B124:C124"/>
    <mergeCell ref="B125:C125"/>
    <mergeCell ref="J93:J94"/>
    <mergeCell ref="K93:K94"/>
    <mergeCell ref="B105:C105"/>
    <mergeCell ref="B106:C106"/>
    <mergeCell ref="B110:B113"/>
    <mergeCell ref="C110:C113"/>
    <mergeCell ref="D110:K110"/>
    <mergeCell ref="D111:F111"/>
    <mergeCell ref="G111:I111"/>
    <mergeCell ref="J111:K111"/>
  </mergeCells>
  <pageMargins left="0.7" right="0.7" top="0.75" bottom="0.75" header="0.3" footer="0.3"/>
  <pageSetup orientation="portrait" r:id="rId1"/>
  <ignoredErrors>
    <ignoredError sqref="D7 E7:F7" formulaRange="1"/>
    <ignoredError sqref="K119 K122 K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NSHIMIYIMANA</dc:creator>
  <cp:lastModifiedBy>NISR</cp:lastModifiedBy>
  <dcterms:created xsi:type="dcterms:W3CDTF">2020-04-16T18:17:03Z</dcterms:created>
  <dcterms:modified xsi:type="dcterms:W3CDTF">2022-08-31T10:29:46Z</dcterms:modified>
</cp:coreProperties>
</file>